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NKO\Desktop\ACER2\Čičava\Stojiská\E mail\"/>
    </mc:Choice>
  </mc:AlternateContent>
  <xr:revisionPtr revIDLastSave="0" documentId="13_ncr:1_{8E79B0C9-0B33-4950-9CA0-D545B656A2C8}" xr6:coauthVersionLast="46" xr6:coauthVersionMax="46" xr10:uidLastSave="{00000000-0000-0000-0000-000000000000}"/>
  <bookViews>
    <workbookView xWindow="28680" yWindow="-120" windowWidth="29040" windowHeight="15840" xr2:uid="{729D4EC9-A5AD-4A3D-8A62-E1ADA45709F4}"/>
  </bookViews>
  <sheets>
    <sheet name="Rekapitulácia" sheetId="1" r:id="rId1"/>
    <sheet name="Krycí list stavby" sheetId="2" r:id="rId2"/>
    <sheet name="SO 15314" sheetId="3" r:id="rId3"/>
    <sheet name="SO 15315" sheetId="4" r:id="rId4"/>
    <sheet name="SO 15316" sheetId="5" r:id="rId5"/>
  </sheets>
  <definedNames>
    <definedName name="_xlnm.Print_Area" localSheetId="2">'SO 15314'!$B$2:$V$186</definedName>
    <definedName name="_xlnm.Print_Area" localSheetId="3">'SO 15315'!$B$2:$V$186</definedName>
    <definedName name="_xlnm.Print_Area" localSheetId="4">'SO 15316'!$B$2:$V$186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9" i="2" l="1"/>
  <c r="I17" i="2"/>
  <c r="I16" i="2"/>
  <c r="I15" i="2"/>
  <c r="E18" i="2"/>
  <c r="D18" i="2"/>
  <c r="C18" i="2"/>
  <c r="E17" i="2"/>
  <c r="D17" i="2"/>
  <c r="C17" i="2"/>
  <c r="C15" i="2"/>
  <c r="F10" i="1"/>
  <c r="E10" i="1"/>
  <c r="D10" i="1"/>
  <c r="E9" i="1"/>
  <c r="E8" i="1"/>
  <c r="E7" i="1"/>
  <c r="K9" i="1"/>
  <c r="H29" i="5"/>
  <c r="P29" i="5" s="1"/>
  <c r="P16" i="5"/>
  <c r="Z186" i="5"/>
  <c r="E68" i="5"/>
  <c r="V183" i="5"/>
  <c r="I68" i="5" s="1"/>
  <c r="L183" i="5"/>
  <c r="K182" i="5"/>
  <c r="J182" i="5"/>
  <c r="S182" i="5"/>
  <c r="M182" i="5"/>
  <c r="I182" i="5"/>
  <c r="K181" i="5"/>
  <c r="J181" i="5"/>
  <c r="S181" i="5"/>
  <c r="M181" i="5"/>
  <c r="I181" i="5"/>
  <c r="K180" i="5"/>
  <c r="J180" i="5"/>
  <c r="S180" i="5"/>
  <c r="M180" i="5"/>
  <c r="I180" i="5"/>
  <c r="K179" i="5"/>
  <c r="J179" i="5"/>
  <c r="S179" i="5"/>
  <c r="M179" i="5"/>
  <c r="I179" i="5"/>
  <c r="I183" i="5" s="1"/>
  <c r="G68" i="5" s="1"/>
  <c r="K178" i="5"/>
  <c r="J178" i="5"/>
  <c r="S178" i="5"/>
  <c r="S183" i="5" s="1"/>
  <c r="H68" i="5" s="1"/>
  <c r="M178" i="5"/>
  <c r="I178" i="5"/>
  <c r="I67" i="5"/>
  <c r="V175" i="5"/>
  <c r="L175" i="5"/>
  <c r="E67" i="5" s="1"/>
  <c r="K174" i="5"/>
  <c r="J174" i="5"/>
  <c r="S174" i="5"/>
  <c r="M174" i="5"/>
  <c r="I174" i="5"/>
  <c r="K173" i="5"/>
  <c r="J173" i="5"/>
  <c r="S173" i="5"/>
  <c r="M173" i="5"/>
  <c r="I173" i="5"/>
  <c r="K172" i="5"/>
  <c r="J172" i="5"/>
  <c r="S172" i="5"/>
  <c r="M172" i="5"/>
  <c r="I172" i="5"/>
  <c r="K171" i="5"/>
  <c r="J171" i="5"/>
  <c r="S171" i="5"/>
  <c r="M171" i="5"/>
  <c r="I171" i="5"/>
  <c r="K170" i="5"/>
  <c r="J170" i="5"/>
  <c r="S170" i="5"/>
  <c r="M170" i="5"/>
  <c r="I170" i="5"/>
  <c r="K169" i="5"/>
  <c r="J169" i="5"/>
  <c r="S169" i="5"/>
  <c r="S175" i="5" s="1"/>
  <c r="H67" i="5" s="1"/>
  <c r="M169" i="5"/>
  <c r="I169" i="5"/>
  <c r="I66" i="5"/>
  <c r="V166" i="5"/>
  <c r="L166" i="5"/>
  <c r="E66" i="5" s="1"/>
  <c r="K165" i="5"/>
  <c r="J165" i="5"/>
  <c r="S165" i="5"/>
  <c r="M165" i="5"/>
  <c r="I165" i="5"/>
  <c r="K164" i="5"/>
  <c r="J164" i="5"/>
  <c r="S164" i="5"/>
  <c r="M164" i="5"/>
  <c r="I164" i="5"/>
  <c r="K163" i="5"/>
  <c r="J163" i="5"/>
  <c r="S163" i="5"/>
  <c r="M163" i="5"/>
  <c r="I163" i="5"/>
  <c r="K162" i="5"/>
  <c r="J162" i="5"/>
  <c r="S162" i="5"/>
  <c r="M162" i="5"/>
  <c r="I162" i="5"/>
  <c r="K161" i="5"/>
  <c r="J161" i="5"/>
  <c r="S161" i="5"/>
  <c r="M161" i="5"/>
  <c r="I161" i="5"/>
  <c r="K160" i="5"/>
  <c r="J160" i="5"/>
  <c r="S160" i="5"/>
  <c r="M160" i="5"/>
  <c r="I160" i="5"/>
  <c r="K159" i="5"/>
  <c r="J159" i="5"/>
  <c r="S159" i="5"/>
  <c r="M159" i="5"/>
  <c r="I159" i="5"/>
  <c r="K158" i="5"/>
  <c r="J158" i="5"/>
  <c r="S158" i="5"/>
  <c r="M158" i="5"/>
  <c r="I158" i="5"/>
  <c r="K157" i="5"/>
  <c r="J157" i="5"/>
  <c r="S157" i="5"/>
  <c r="M157" i="5"/>
  <c r="I157" i="5"/>
  <c r="K156" i="5"/>
  <c r="J156" i="5"/>
  <c r="S156" i="5"/>
  <c r="M156" i="5"/>
  <c r="I156" i="5"/>
  <c r="K155" i="5"/>
  <c r="J155" i="5"/>
  <c r="S155" i="5"/>
  <c r="M155" i="5"/>
  <c r="I155" i="5"/>
  <c r="I166" i="5" s="1"/>
  <c r="G66" i="5" s="1"/>
  <c r="K154" i="5"/>
  <c r="J154" i="5"/>
  <c r="S154" i="5"/>
  <c r="S166" i="5" s="1"/>
  <c r="H66" i="5" s="1"/>
  <c r="M154" i="5"/>
  <c r="I154" i="5"/>
  <c r="I65" i="5"/>
  <c r="V151" i="5"/>
  <c r="L151" i="5"/>
  <c r="E65" i="5" s="1"/>
  <c r="K150" i="5"/>
  <c r="J150" i="5"/>
  <c r="S150" i="5"/>
  <c r="M150" i="5"/>
  <c r="I150" i="5"/>
  <c r="K149" i="5"/>
  <c r="J149" i="5"/>
  <c r="S149" i="5"/>
  <c r="M149" i="5"/>
  <c r="I149" i="5"/>
  <c r="K148" i="5"/>
  <c r="J148" i="5"/>
  <c r="S148" i="5"/>
  <c r="M148" i="5"/>
  <c r="I148" i="5"/>
  <c r="K147" i="5"/>
  <c r="J147" i="5"/>
  <c r="S147" i="5"/>
  <c r="M147" i="5"/>
  <c r="I147" i="5"/>
  <c r="K146" i="5"/>
  <c r="J146" i="5"/>
  <c r="S146" i="5"/>
  <c r="M146" i="5"/>
  <c r="I146" i="5"/>
  <c r="K145" i="5"/>
  <c r="J145" i="5"/>
  <c r="S145" i="5"/>
  <c r="M145" i="5"/>
  <c r="I145" i="5"/>
  <c r="K144" i="5"/>
  <c r="J144" i="5"/>
  <c r="S144" i="5"/>
  <c r="M144" i="5"/>
  <c r="I144" i="5"/>
  <c r="K143" i="5"/>
  <c r="J143" i="5"/>
  <c r="S143" i="5"/>
  <c r="M143" i="5"/>
  <c r="I143" i="5"/>
  <c r="K142" i="5"/>
  <c r="J142" i="5"/>
  <c r="S142" i="5"/>
  <c r="M142" i="5"/>
  <c r="I142" i="5"/>
  <c r="K141" i="5"/>
  <c r="J141" i="5"/>
  <c r="S141" i="5"/>
  <c r="M141" i="5"/>
  <c r="I141" i="5"/>
  <c r="K140" i="5"/>
  <c r="J140" i="5"/>
  <c r="S140" i="5"/>
  <c r="M140" i="5"/>
  <c r="I140" i="5"/>
  <c r="K139" i="5"/>
  <c r="J139" i="5"/>
  <c r="S139" i="5"/>
  <c r="M139" i="5"/>
  <c r="I139" i="5"/>
  <c r="K138" i="5"/>
  <c r="J138" i="5"/>
  <c r="S138" i="5"/>
  <c r="M138" i="5"/>
  <c r="I138" i="5"/>
  <c r="K137" i="5"/>
  <c r="J137" i="5"/>
  <c r="S137" i="5"/>
  <c r="M137" i="5"/>
  <c r="I137" i="5"/>
  <c r="K136" i="5"/>
  <c r="J136" i="5"/>
  <c r="S136" i="5"/>
  <c r="M136" i="5"/>
  <c r="I136" i="5"/>
  <c r="K135" i="5"/>
  <c r="J135" i="5"/>
  <c r="S135" i="5"/>
  <c r="M135" i="5"/>
  <c r="I135" i="5"/>
  <c r="K134" i="5"/>
  <c r="J134" i="5"/>
  <c r="S134" i="5"/>
  <c r="S151" i="5" s="1"/>
  <c r="H65" i="5" s="1"/>
  <c r="M134" i="5"/>
  <c r="I134" i="5"/>
  <c r="I64" i="5"/>
  <c r="E64" i="5"/>
  <c r="V131" i="5"/>
  <c r="V185" i="5" s="1"/>
  <c r="I69" i="5" s="1"/>
  <c r="L131" i="5"/>
  <c r="L185" i="5" s="1"/>
  <c r="E69" i="5" s="1"/>
  <c r="C16" i="5" s="1"/>
  <c r="K130" i="5"/>
  <c r="J130" i="5"/>
  <c r="S130" i="5"/>
  <c r="M130" i="5"/>
  <c r="I130" i="5"/>
  <c r="K129" i="5"/>
  <c r="J129" i="5"/>
  <c r="S129" i="5"/>
  <c r="S131" i="5" s="1"/>
  <c r="H64" i="5" s="1"/>
  <c r="M129" i="5"/>
  <c r="I129" i="5"/>
  <c r="K128" i="5"/>
  <c r="J128" i="5"/>
  <c r="S128" i="5"/>
  <c r="M128" i="5"/>
  <c r="I128" i="5"/>
  <c r="I60" i="5"/>
  <c r="V122" i="5"/>
  <c r="L122" i="5"/>
  <c r="E60" i="5" s="1"/>
  <c r="I122" i="5"/>
  <c r="G60" i="5" s="1"/>
  <c r="K121" i="5"/>
  <c r="J121" i="5"/>
  <c r="S121" i="5"/>
  <c r="S122" i="5" s="1"/>
  <c r="H60" i="5" s="1"/>
  <c r="M121" i="5"/>
  <c r="M122" i="5" s="1"/>
  <c r="F60" i="5" s="1"/>
  <c r="I121" i="5"/>
  <c r="V118" i="5"/>
  <c r="I59" i="5" s="1"/>
  <c r="M118" i="5"/>
  <c r="F59" i="5" s="1"/>
  <c r="L118" i="5"/>
  <c r="E59" i="5" s="1"/>
  <c r="I118" i="5"/>
  <c r="G59" i="5" s="1"/>
  <c r="K117" i="5"/>
  <c r="J117" i="5"/>
  <c r="S117" i="5"/>
  <c r="S118" i="5" s="1"/>
  <c r="H59" i="5" s="1"/>
  <c r="M117" i="5"/>
  <c r="I117" i="5"/>
  <c r="I58" i="5"/>
  <c r="V114" i="5"/>
  <c r="L114" i="5"/>
  <c r="E58" i="5" s="1"/>
  <c r="K113" i="5"/>
  <c r="J113" i="5"/>
  <c r="S113" i="5"/>
  <c r="M113" i="5"/>
  <c r="I113" i="5"/>
  <c r="K112" i="5"/>
  <c r="J112" i="5"/>
  <c r="S112" i="5"/>
  <c r="M112" i="5"/>
  <c r="I112" i="5"/>
  <c r="K111" i="5"/>
  <c r="J111" i="5"/>
  <c r="S111" i="5"/>
  <c r="S114" i="5" s="1"/>
  <c r="H58" i="5" s="1"/>
  <c r="M111" i="5"/>
  <c r="M114" i="5" s="1"/>
  <c r="F58" i="5" s="1"/>
  <c r="I111" i="5"/>
  <c r="I114" i="5" s="1"/>
  <c r="G58" i="5" s="1"/>
  <c r="E57" i="5"/>
  <c r="V108" i="5"/>
  <c r="I57" i="5" s="1"/>
  <c r="L108" i="5"/>
  <c r="K107" i="5"/>
  <c r="J107" i="5"/>
  <c r="S107" i="5"/>
  <c r="M107" i="5"/>
  <c r="I107" i="5"/>
  <c r="K106" i="5"/>
  <c r="J106" i="5"/>
  <c r="S106" i="5"/>
  <c r="M106" i="5"/>
  <c r="I106" i="5"/>
  <c r="K105" i="5"/>
  <c r="J105" i="5"/>
  <c r="S105" i="5"/>
  <c r="M105" i="5"/>
  <c r="I105" i="5"/>
  <c r="K104" i="5"/>
  <c r="J104" i="5"/>
  <c r="S104" i="5"/>
  <c r="M104" i="5"/>
  <c r="I104" i="5"/>
  <c r="K103" i="5"/>
  <c r="J103" i="5"/>
  <c r="S103" i="5"/>
  <c r="M103" i="5"/>
  <c r="I103" i="5"/>
  <c r="K102" i="5"/>
  <c r="J102" i="5"/>
  <c r="S102" i="5"/>
  <c r="M102" i="5"/>
  <c r="I102" i="5"/>
  <c r="K101" i="5"/>
  <c r="J101" i="5"/>
  <c r="S101" i="5"/>
  <c r="M101" i="5"/>
  <c r="I101" i="5"/>
  <c r="K100" i="5"/>
  <c r="J100" i="5"/>
  <c r="S100" i="5"/>
  <c r="S108" i="5" s="1"/>
  <c r="H57" i="5" s="1"/>
  <c r="M100" i="5"/>
  <c r="I100" i="5"/>
  <c r="I56" i="5"/>
  <c r="V97" i="5"/>
  <c r="L97" i="5"/>
  <c r="L124" i="5" s="1"/>
  <c r="E61" i="5" s="1"/>
  <c r="C15" i="5" s="1"/>
  <c r="K96" i="5"/>
  <c r="J96" i="5"/>
  <c r="S96" i="5"/>
  <c r="M96" i="5"/>
  <c r="I96" i="5"/>
  <c r="K95" i="5"/>
  <c r="J95" i="5"/>
  <c r="S95" i="5"/>
  <c r="M95" i="5"/>
  <c r="I95" i="5"/>
  <c r="K94" i="5"/>
  <c r="J94" i="5"/>
  <c r="S94" i="5"/>
  <c r="M94" i="5"/>
  <c r="I94" i="5"/>
  <c r="K93" i="5"/>
  <c r="J93" i="5"/>
  <c r="S93" i="5"/>
  <c r="M93" i="5"/>
  <c r="I93" i="5"/>
  <c r="K92" i="5"/>
  <c r="J92" i="5"/>
  <c r="S92" i="5"/>
  <c r="M92" i="5"/>
  <c r="I92" i="5"/>
  <c r="K91" i="5"/>
  <c r="J91" i="5"/>
  <c r="S91" i="5"/>
  <c r="M91" i="5"/>
  <c r="I91" i="5"/>
  <c r="K90" i="5"/>
  <c r="J90" i="5"/>
  <c r="S90" i="5"/>
  <c r="M90" i="5"/>
  <c r="I90" i="5"/>
  <c r="K89" i="5"/>
  <c r="J89" i="5"/>
  <c r="S89" i="5"/>
  <c r="M89" i="5"/>
  <c r="I89" i="5"/>
  <c r="K88" i="5"/>
  <c r="K186" i="5" s="1"/>
  <c r="J88" i="5"/>
  <c r="S88" i="5"/>
  <c r="S97" i="5" s="1"/>
  <c r="H56" i="5" s="1"/>
  <c r="M88" i="5"/>
  <c r="I88" i="5"/>
  <c r="P19" i="5"/>
  <c r="K8" i="1"/>
  <c r="H29" i="4"/>
  <c r="P29" i="4" s="1"/>
  <c r="P16" i="4"/>
  <c r="Z186" i="4"/>
  <c r="I68" i="4"/>
  <c r="V183" i="4"/>
  <c r="L183" i="4"/>
  <c r="E68" i="4" s="1"/>
  <c r="K182" i="4"/>
  <c r="J182" i="4"/>
  <c r="S182" i="4"/>
  <c r="M182" i="4"/>
  <c r="I182" i="4"/>
  <c r="K181" i="4"/>
  <c r="J181" i="4"/>
  <c r="S181" i="4"/>
  <c r="M181" i="4"/>
  <c r="I181" i="4"/>
  <c r="K180" i="4"/>
  <c r="J180" i="4"/>
  <c r="S180" i="4"/>
  <c r="M180" i="4"/>
  <c r="I180" i="4"/>
  <c r="K179" i="4"/>
  <c r="J179" i="4"/>
  <c r="S179" i="4"/>
  <c r="M179" i="4"/>
  <c r="I179" i="4"/>
  <c r="K178" i="4"/>
  <c r="J178" i="4"/>
  <c r="S178" i="4"/>
  <c r="S183" i="4" s="1"/>
  <c r="H68" i="4" s="1"/>
  <c r="M178" i="4"/>
  <c r="I178" i="4"/>
  <c r="E67" i="4"/>
  <c r="V175" i="4"/>
  <c r="I67" i="4" s="1"/>
  <c r="L175" i="4"/>
  <c r="K174" i="4"/>
  <c r="J174" i="4"/>
  <c r="S174" i="4"/>
  <c r="M174" i="4"/>
  <c r="I174" i="4"/>
  <c r="K173" i="4"/>
  <c r="J173" i="4"/>
  <c r="S173" i="4"/>
  <c r="M173" i="4"/>
  <c r="I173" i="4"/>
  <c r="K172" i="4"/>
  <c r="J172" i="4"/>
  <c r="S172" i="4"/>
  <c r="M172" i="4"/>
  <c r="I172" i="4"/>
  <c r="K171" i="4"/>
  <c r="J171" i="4"/>
  <c r="S171" i="4"/>
  <c r="M171" i="4"/>
  <c r="I171" i="4"/>
  <c r="K170" i="4"/>
  <c r="J170" i="4"/>
  <c r="S170" i="4"/>
  <c r="M170" i="4"/>
  <c r="I170" i="4"/>
  <c r="K169" i="4"/>
  <c r="J169" i="4"/>
  <c r="S169" i="4"/>
  <c r="S175" i="4" s="1"/>
  <c r="H67" i="4" s="1"/>
  <c r="M169" i="4"/>
  <c r="I169" i="4"/>
  <c r="E66" i="4"/>
  <c r="V166" i="4"/>
  <c r="I66" i="4" s="1"/>
  <c r="L166" i="4"/>
  <c r="K165" i="4"/>
  <c r="J165" i="4"/>
  <c r="S165" i="4"/>
  <c r="M165" i="4"/>
  <c r="I165" i="4"/>
  <c r="K164" i="4"/>
  <c r="J164" i="4"/>
  <c r="S164" i="4"/>
  <c r="M164" i="4"/>
  <c r="I164" i="4"/>
  <c r="K163" i="4"/>
  <c r="J163" i="4"/>
  <c r="S163" i="4"/>
  <c r="M163" i="4"/>
  <c r="I163" i="4"/>
  <c r="K162" i="4"/>
  <c r="J162" i="4"/>
  <c r="S162" i="4"/>
  <c r="M162" i="4"/>
  <c r="I162" i="4"/>
  <c r="K161" i="4"/>
  <c r="J161" i="4"/>
  <c r="S161" i="4"/>
  <c r="M161" i="4"/>
  <c r="I161" i="4"/>
  <c r="K160" i="4"/>
  <c r="J160" i="4"/>
  <c r="S160" i="4"/>
  <c r="M160" i="4"/>
  <c r="I160" i="4"/>
  <c r="K159" i="4"/>
  <c r="J159" i="4"/>
  <c r="S159" i="4"/>
  <c r="M159" i="4"/>
  <c r="I159" i="4"/>
  <c r="K158" i="4"/>
  <c r="J158" i="4"/>
  <c r="S158" i="4"/>
  <c r="M158" i="4"/>
  <c r="I158" i="4"/>
  <c r="K157" i="4"/>
  <c r="J157" i="4"/>
  <c r="S157" i="4"/>
  <c r="M157" i="4"/>
  <c r="I157" i="4"/>
  <c r="K156" i="4"/>
  <c r="J156" i="4"/>
  <c r="S156" i="4"/>
  <c r="M156" i="4"/>
  <c r="I156" i="4"/>
  <c r="K155" i="4"/>
  <c r="J155" i="4"/>
  <c r="S155" i="4"/>
  <c r="M155" i="4"/>
  <c r="I155" i="4"/>
  <c r="K154" i="4"/>
  <c r="J154" i="4"/>
  <c r="S154" i="4"/>
  <c r="S166" i="4" s="1"/>
  <c r="H66" i="4" s="1"/>
  <c r="M154" i="4"/>
  <c r="I154" i="4"/>
  <c r="V151" i="4"/>
  <c r="I65" i="4" s="1"/>
  <c r="L151" i="4"/>
  <c r="E65" i="4" s="1"/>
  <c r="K150" i="4"/>
  <c r="J150" i="4"/>
  <c r="S150" i="4"/>
  <c r="M150" i="4"/>
  <c r="I150" i="4"/>
  <c r="K149" i="4"/>
  <c r="J149" i="4"/>
  <c r="S149" i="4"/>
  <c r="M149" i="4"/>
  <c r="I149" i="4"/>
  <c r="K148" i="4"/>
  <c r="J148" i="4"/>
  <c r="S148" i="4"/>
  <c r="M148" i="4"/>
  <c r="I148" i="4"/>
  <c r="K147" i="4"/>
  <c r="J147" i="4"/>
  <c r="S147" i="4"/>
  <c r="M147" i="4"/>
  <c r="I147" i="4"/>
  <c r="K146" i="4"/>
  <c r="J146" i="4"/>
  <c r="S146" i="4"/>
  <c r="M146" i="4"/>
  <c r="I146" i="4"/>
  <c r="K145" i="4"/>
  <c r="J145" i="4"/>
  <c r="S145" i="4"/>
  <c r="M145" i="4"/>
  <c r="I145" i="4"/>
  <c r="K144" i="4"/>
  <c r="J144" i="4"/>
  <c r="S144" i="4"/>
  <c r="M144" i="4"/>
  <c r="I144" i="4"/>
  <c r="K143" i="4"/>
  <c r="J143" i="4"/>
  <c r="S143" i="4"/>
  <c r="M143" i="4"/>
  <c r="I143" i="4"/>
  <c r="K142" i="4"/>
  <c r="J142" i="4"/>
  <c r="S142" i="4"/>
  <c r="M142" i="4"/>
  <c r="I142" i="4"/>
  <c r="K141" i="4"/>
  <c r="J141" i="4"/>
  <c r="S141" i="4"/>
  <c r="M141" i="4"/>
  <c r="I141" i="4"/>
  <c r="K140" i="4"/>
  <c r="J140" i="4"/>
  <c r="S140" i="4"/>
  <c r="M140" i="4"/>
  <c r="I140" i="4"/>
  <c r="K139" i="4"/>
  <c r="J139" i="4"/>
  <c r="S139" i="4"/>
  <c r="M139" i="4"/>
  <c r="I139" i="4"/>
  <c r="K138" i="4"/>
  <c r="J138" i="4"/>
  <c r="S138" i="4"/>
  <c r="M138" i="4"/>
  <c r="I138" i="4"/>
  <c r="K137" i="4"/>
  <c r="J137" i="4"/>
  <c r="S137" i="4"/>
  <c r="M137" i="4"/>
  <c r="I137" i="4"/>
  <c r="K136" i="4"/>
  <c r="J136" i="4"/>
  <c r="S136" i="4"/>
  <c r="M136" i="4"/>
  <c r="I136" i="4"/>
  <c r="K135" i="4"/>
  <c r="J135" i="4"/>
  <c r="S135" i="4"/>
  <c r="M135" i="4"/>
  <c r="I135" i="4"/>
  <c r="K134" i="4"/>
  <c r="J134" i="4"/>
  <c r="S134" i="4"/>
  <c r="S151" i="4" s="1"/>
  <c r="H65" i="4" s="1"/>
  <c r="M134" i="4"/>
  <c r="M151" i="4" s="1"/>
  <c r="F65" i="4" s="1"/>
  <c r="I134" i="4"/>
  <c r="I64" i="4"/>
  <c r="V131" i="4"/>
  <c r="V185" i="4" s="1"/>
  <c r="I69" i="4" s="1"/>
  <c r="L131" i="4"/>
  <c r="E64" i="4" s="1"/>
  <c r="K130" i="4"/>
  <c r="J130" i="4"/>
  <c r="S130" i="4"/>
  <c r="M130" i="4"/>
  <c r="I130" i="4"/>
  <c r="K129" i="4"/>
  <c r="J129" i="4"/>
  <c r="S129" i="4"/>
  <c r="M129" i="4"/>
  <c r="I129" i="4"/>
  <c r="K128" i="4"/>
  <c r="J128" i="4"/>
  <c r="S128" i="4"/>
  <c r="M128" i="4"/>
  <c r="I128" i="4"/>
  <c r="V122" i="4"/>
  <c r="I60" i="4" s="1"/>
  <c r="L122" i="4"/>
  <c r="E60" i="4" s="1"/>
  <c r="K121" i="4"/>
  <c r="J121" i="4"/>
  <c r="S121" i="4"/>
  <c r="S122" i="4" s="1"/>
  <c r="H60" i="4" s="1"/>
  <c r="M121" i="4"/>
  <c r="M122" i="4" s="1"/>
  <c r="F60" i="4" s="1"/>
  <c r="I121" i="4"/>
  <c r="I122" i="4" s="1"/>
  <c r="G60" i="4" s="1"/>
  <c r="S118" i="4"/>
  <c r="H59" i="4" s="1"/>
  <c r="V118" i="4"/>
  <c r="I59" i="4" s="1"/>
  <c r="L118" i="4"/>
  <c r="E59" i="4" s="1"/>
  <c r="K117" i="4"/>
  <c r="J117" i="4"/>
  <c r="S117" i="4"/>
  <c r="M117" i="4"/>
  <c r="M118" i="4" s="1"/>
  <c r="F59" i="4" s="1"/>
  <c r="I117" i="4"/>
  <c r="I118" i="4" s="1"/>
  <c r="G59" i="4" s="1"/>
  <c r="V114" i="4"/>
  <c r="I58" i="4" s="1"/>
  <c r="L114" i="4"/>
  <c r="E58" i="4" s="1"/>
  <c r="K113" i="4"/>
  <c r="J113" i="4"/>
  <c r="S113" i="4"/>
  <c r="M113" i="4"/>
  <c r="I113" i="4"/>
  <c r="K112" i="4"/>
  <c r="J112" i="4"/>
  <c r="S112" i="4"/>
  <c r="M112" i="4"/>
  <c r="I112" i="4"/>
  <c r="K111" i="4"/>
  <c r="J111" i="4"/>
  <c r="S111" i="4"/>
  <c r="S114" i="4" s="1"/>
  <c r="H58" i="4" s="1"/>
  <c r="M111" i="4"/>
  <c r="I111" i="4"/>
  <c r="V108" i="4"/>
  <c r="I57" i="4" s="1"/>
  <c r="L108" i="4"/>
  <c r="E57" i="4" s="1"/>
  <c r="K107" i="4"/>
  <c r="J107" i="4"/>
  <c r="S107" i="4"/>
  <c r="M107" i="4"/>
  <c r="I107" i="4"/>
  <c r="K106" i="4"/>
  <c r="J106" i="4"/>
  <c r="S106" i="4"/>
  <c r="M106" i="4"/>
  <c r="I106" i="4"/>
  <c r="K105" i="4"/>
  <c r="J105" i="4"/>
  <c r="S105" i="4"/>
  <c r="M105" i="4"/>
  <c r="I105" i="4"/>
  <c r="K104" i="4"/>
  <c r="J104" i="4"/>
  <c r="S104" i="4"/>
  <c r="M104" i="4"/>
  <c r="I104" i="4"/>
  <c r="K103" i="4"/>
  <c r="J103" i="4"/>
  <c r="S103" i="4"/>
  <c r="M103" i="4"/>
  <c r="I103" i="4"/>
  <c r="K102" i="4"/>
  <c r="J102" i="4"/>
  <c r="S102" i="4"/>
  <c r="M102" i="4"/>
  <c r="I102" i="4"/>
  <c r="K101" i="4"/>
  <c r="J101" i="4"/>
  <c r="S101" i="4"/>
  <c r="M101" i="4"/>
  <c r="I101" i="4"/>
  <c r="K100" i="4"/>
  <c r="J100" i="4"/>
  <c r="S100" i="4"/>
  <c r="S108" i="4" s="1"/>
  <c r="H57" i="4" s="1"/>
  <c r="M100" i="4"/>
  <c r="I100" i="4"/>
  <c r="E56" i="4"/>
  <c r="V97" i="4"/>
  <c r="L97" i="4"/>
  <c r="L124" i="4" s="1"/>
  <c r="E61" i="4" s="1"/>
  <c r="C15" i="4" s="1"/>
  <c r="K96" i="4"/>
  <c r="J96" i="4"/>
  <c r="S96" i="4"/>
  <c r="M96" i="4"/>
  <c r="I96" i="4"/>
  <c r="K95" i="4"/>
  <c r="J95" i="4"/>
  <c r="S95" i="4"/>
  <c r="M95" i="4"/>
  <c r="I95" i="4"/>
  <c r="K94" i="4"/>
  <c r="J94" i="4"/>
  <c r="S94" i="4"/>
  <c r="M94" i="4"/>
  <c r="I94" i="4"/>
  <c r="K93" i="4"/>
  <c r="J93" i="4"/>
  <c r="S93" i="4"/>
  <c r="M93" i="4"/>
  <c r="I93" i="4"/>
  <c r="K92" i="4"/>
  <c r="J92" i="4"/>
  <c r="S92" i="4"/>
  <c r="M92" i="4"/>
  <c r="I92" i="4"/>
  <c r="K91" i="4"/>
  <c r="J91" i="4"/>
  <c r="S91" i="4"/>
  <c r="M91" i="4"/>
  <c r="I91" i="4"/>
  <c r="K90" i="4"/>
  <c r="J90" i="4"/>
  <c r="S90" i="4"/>
  <c r="M90" i="4"/>
  <c r="I90" i="4"/>
  <c r="K89" i="4"/>
  <c r="J89" i="4"/>
  <c r="S89" i="4"/>
  <c r="M89" i="4"/>
  <c r="I89" i="4"/>
  <c r="K88" i="4"/>
  <c r="K186" i="4" s="1"/>
  <c r="J88" i="4"/>
  <c r="S88" i="4"/>
  <c r="S97" i="4" s="1"/>
  <c r="H56" i="4" s="1"/>
  <c r="M88" i="4"/>
  <c r="I88" i="4"/>
  <c r="P19" i="4"/>
  <c r="K7" i="1"/>
  <c r="H29" i="3"/>
  <c r="P29" i="3" s="1"/>
  <c r="P16" i="3"/>
  <c r="Z186" i="3"/>
  <c r="E68" i="3"/>
  <c r="V183" i="3"/>
  <c r="I68" i="3" s="1"/>
  <c r="L183" i="3"/>
  <c r="K182" i="3"/>
  <c r="J182" i="3"/>
  <c r="S182" i="3"/>
  <c r="M182" i="3"/>
  <c r="I182" i="3"/>
  <c r="K181" i="3"/>
  <c r="J181" i="3"/>
  <c r="S181" i="3"/>
  <c r="M181" i="3"/>
  <c r="I181" i="3"/>
  <c r="K180" i="3"/>
  <c r="J180" i="3"/>
  <c r="S180" i="3"/>
  <c r="M180" i="3"/>
  <c r="I180" i="3"/>
  <c r="K179" i="3"/>
  <c r="J179" i="3"/>
  <c r="S179" i="3"/>
  <c r="M179" i="3"/>
  <c r="I179" i="3"/>
  <c r="K178" i="3"/>
  <c r="J178" i="3"/>
  <c r="S178" i="3"/>
  <c r="S183" i="3" s="1"/>
  <c r="H68" i="3" s="1"/>
  <c r="M178" i="3"/>
  <c r="I178" i="3"/>
  <c r="I183" i="3" s="1"/>
  <c r="G68" i="3" s="1"/>
  <c r="I67" i="3"/>
  <c r="V175" i="3"/>
  <c r="L175" i="3"/>
  <c r="E67" i="3" s="1"/>
  <c r="K174" i="3"/>
  <c r="J174" i="3"/>
  <c r="S174" i="3"/>
  <c r="M174" i="3"/>
  <c r="I174" i="3"/>
  <c r="K173" i="3"/>
  <c r="J173" i="3"/>
  <c r="S173" i="3"/>
  <c r="M173" i="3"/>
  <c r="I173" i="3"/>
  <c r="K172" i="3"/>
  <c r="J172" i="3"/>
  <c r="S172" i="3"/>
  <c r="M172" i="3"/>
  <c r="I172" i="3"/>
  <c r="I175" i="3" s="1"/>
  <c r="G67" i="3" s="1"/>
  <c r="K171" i="3"/>
  <c r="J171" i="3"/>
  <c r="S171" i="3"/>
  <c r="M171" i="3"/>
  <c r="I171" i="3"/>
  <c r="K170" i="3"/>
  <c r="J170" i="3"/>
  <c r="S170" i="3"/>
  <c r="M170" i="3"/>
  <c r="I170" i="3"/>
  <c r="K169" i="3"/>
  <c r="J169" i="3"/>
  <c r="S169" i="3"/>
  <c r="S175" i="3" s="1"/>
  <c r="H67" i="3" s="1"/>
  <c r="M169" i="3"/>
  <c r="M175" i="3" s="1"/>
  <c r="F67" i="3" s="1"/>
  <c r="I169" i="3"/>
  <c r="I66" i="3"/>
  <c r="V166" i="3"/>
  <c r="K165" i="3"/>
  <c r="J165" i="3"/>
  <c r="S165" i="3"/>
  <c r="L165" i="3"/>
  <c r="L166" i="3" s="1"/>
  <c r="E66" i="3" s="1"/>
  <c r="I165" i="3"/>
  <c r="K164" i="3"/>
  <c r="J164" i="3"/>
  <c r="S164" i="3"/>
  <c r="M164" i="3"/>
  <c r="I164" i="3"/>
  <c r="K163" i="3"/>
  <c r="J163" i="3"/>
  <c r="S163" i="3"/>
  <c r="M163" i="3"/>
  <c r="I163" i="3"/>
  <c r="K162" i="3"/>
  <c r="J162" i="3"/>
  <c r="S162" i="3"/>
  <c r="M162" i="3"/>
  <c r="I162" i="3"/>
  <c r="K161" i="3"/>
  <c r="J161" i="3"/>
  <c r="S161" i="3"/>
  <c r="M161" i="3"/>
  <c r="I161" i="3"/>
  <c r="K160" i="3"/>
  <c r="J160" i="3"/>
  <c r="S160" i="3"/>
  <c r="M160" i="3"/>
  <c r="I160" i="3"/>
  <c r="K159" i="3"/>
  <c r="J159" i="3"/>
  <c r="S159" i="3"/>
  <c r="M159" i="3"/>
  <c r="I159" i="3"/>
  <c r="K158" i="3"/>
  <c r="J158" i="3"/>
  <c r="S158" i="3"/>
  <c r="M158" i="3"/>
  <c r="I158" i="3"/>
  <c r="K157" i="3"/>
  <c r="J157" i="3"/>
  <c r="S157" i="3"/>
  <c r="M157" i="3"/>
  <c r="I157" i="3"/>
  <c r="K156" i="3"/>
  <c r="J156" i="3"/>
  <c r="S156" i="3"/>
  <c r="M156" i="3"/>
  <c r="I156" i="3"/>
  <c r="K155" i="3"/>
  <c r="J155" i="3"/>
  <c r="S155" i="3"/>
  <c r="M155" i="3"/>
  <c r="I155" i="3"/>
  <c r="K154" i="3"/>
  <c r="J154" i="3"/>
  <c r="S154" i="3"/>
  <c r="S166" i="3" s="1"/>
  <c r="H66" i="3" s="1"/>
  <c r="M154" i="3"/>
  <c r="I154" i="3"/>
  <c r="I65" i="3"/>
  <c r="V151" i="3"/>
  <c r="L151" i="3"/>
  <c r="E65" i="3" s="1"/>
  <c r="K150" i="3"/>
  <c r="J150" i="3"/>
  <c r="S150" i="3"/>
  <c r="M150" i="3"/>
  <c r="I150" i="3"/>
  <c r="K149" i="3"/>
  <c r="J149" i="3"/>
  <c r="S149" i="3"/>
  <c r="M149" i="3"/>
  <c r="I149" i="3"/>
  <c r="K148" i="3"/>
  <c r="J148" i="3"/>
  <c r="S148" i="3"/>
  <c r="M148" i="3"/>
  <c r="I148" i="3"/>
  <c r="K147" i="3"/>
  <c r="J147" i="3"/>
  <c r="S147" i="3"/>
  <c r="M147" i="3"/>
  <c r="I147" i="3"/>
  <c r="K146" i="3"/>
  <c r="J146" i="3"/>
  <c r="S146" i="3"/>
  <c r="M146" i="3"/>
  <c r="I146" i="3"/>
  <c r="K145" i="3"/>
  <c r="J145" i="3"/>
  <c r="S145" i="3"/>
  <c r="M145" i="3"/>
  <c r="I145" i="3"/>
  <c r="K144" i="3"/>
  <c r="J144" i="3"/>
  <c r="S144" i="3"/>
  <c r="M144" i="3"/>
  <c r="I144" i="3"/>
  <c r="K143" i="3"/>
  <c r="J143" i="3"/>
  <c r="S143" i="3"/>
  <c r="M143" i="3"/>
  <c r="I143" i="3"/>
  <c r="K142" i="3"/>
  <c r="J142" i="3"/>
  <c r="S142" i="3"/>
  <c r="M142" i="3"/>
  <c r="I142" i="3"/>
  <c r="K141" i="3"/>
  <c r="J141" i="3"/>
  <c r="S141" i="3"/>
  <c r="M141" i="3"/>
  <c r="I141" i="3"/>
  <c r="K140" i="3"/>
  <c r="J140" i="3"/>
  <c r="S140" i="3"/>
  <c r="M140" i="3"/>
  <c r="I140" i="3"/>
  <c r="K139" i="3"/>
  <c r="J139" i="3"/>
  <c r="S139" i="3"/>
  <c r="M139" i="3"/>
  <c r="I139" i="3"/>
  <c r="K138" i="3"/>
  <c r="J138" i="3"/>
  <c r="S138" i="3"/>
  <c r="M138" i="3"/>
  <c r="I138" i="3"/>
  <c r="K137" i="3"/>
  <c r="J137" i="3"/>
  <c r="S137" i="3"/>
  <c r="M137" i="3"/>
  <c r="I137" i="3"/>
  <c r="K136" i="3"/>
  <c r="J136" i="3"/>
  <c r="S136" i="3"/>
  <c r="M136" i="3"/>
  <c r="I136" i="3"/>
  <c r="K135" i="3"/>
  <c r="J135" i="3"/>
  <c r="S135" i="3"/>
  <c r="M135" i="3"/>
  <c r="I135" i="3"/>
  <c r="K134" i="3"/>
  <c r="J134" i="3"/>
  <c r="S134" i="3"/>
  <c r="S151" i="3" s="1"/>
  <c r="H65" i="3" s="1"/>
  <c r="M134" i="3"/>
  <c r="I134" i="3"/>
  <c r="I64" i="3"/>
  <c r="E64" i="3"/>
  <c r="V131" i="3"/>
  <c r="V185" i="3" s="1"/>
  <c r="I69" i="3" s="1"/>
  <c r="L131" i="3"/>
  <c r="K130" i="3"/>
  <c r="J130" i="3"/>
  <c r="S130" i="3"/>
  <c r="M130" i="3"/>
  <c r="I130" i="3"/>
  <c r="K129" i="3"/>
  <c r="J129" i="3"/>
  <c r="S129" i="3"/>
  <c r="S131" i="3" s="1"/>
  <c r="H64" i="3" s="1"/>
  <c r="M129" i="3"/>
  <c r="I129" i="3"/>
  <c r="K128" i="3"/>
  <c r="J128" i="3"/>
  <c r="S128" i="3"/>
  <c r="M128" i="3"/>
  <c r="I128" i="3"/>
  <c r="I131" i="3" s="1"/>
  <c r="G64" i="3" s="1"/>
  <c r="I60" i="3"/>
  <c r="H60" i="3"/>
  <c r="S122" i="3"/>
  <c r="V122" i="3"/>
  <c r="L122" i="3"/>
  <c r="E60" i="3" s="1"/>
  <c r="K121" i="3"/>
  <c r="J121" i="3"/>
  <c r="S121" i="3"/>
  <c r="M121" i="3"/>
  <c r="M122" i="3" s="1"/>
  <c r="F60" i="3" s="1"/>
  <c r="I121" i="3"/>
  <c r="I122" i="3" s="1"/>
  <c r="G60" i="3" s="1"/>
  <c r="E59" i="3"/>
  <c r="V118" i="3"/>
  <c r="I59" i="3" s="1"/>
  <c r="M118" i="3"/>
  <c r="F59" i="3" s="1"/>
  <c r="L118" i="3"/>
  <c r="K117" i="3"/>
  <c r="J117" i="3"/>
  <c r="S117" i="3"/>
  <c r="S118" i="3" s="1"/>
  <c r="H59" i="3" s="1"/>
  <c r="M117" i="3"/>
  <c r="I117" i="3"/>
  <c r="I118" i="3" s="1"/>
  <c r="G59" i="3" s="1"/>
  <c r="I58" i="3"/>
  <c r="V114" i="3"/>
  <c r="L114" i="3"/>
  <c r="E58" i="3" s="1"/>
  <c r="K113" i="3"/>
  <c r="J113" i="3"/>
  <c r="S113" i="3"/>
  <c r="M113" i="3"/>
  <c r="I113" i="3"/>
  <c r="K112" i="3"/>
  <c r="J112" i="3"/>
  <c r="S112" i="3"/>
  <c r="M112" i="3"/>
  <c r="I112" i="3"/>
  <c r="K111" i="3"/>
  <c r="J111" i="3"/>
  <c r="S111" i="3"/>
  <c r="S114" i="3" s="1"/>
  <c r="H58" i="3" s="1"/>
  <c r="M111" i="3"/>
  <c r="M114" i="3" s="1"/>
  <c r="F58" i="3" s="1"/>
  <c r="I111" i="3"/>
  <c r="I114" i="3" s="1"/>
  <c r="G58" i="3" s="1"/>
  <c r="E57" i="3"/>
  <c r="V108" i="3"/>
  <c r="I57" i="3" s="1"/>
  <c r="L108" i="3"/>
  <c r="K107" i="3"/>
  <c r="J107" i="3"/>
  <c r="S107" i="3"/>
  <c r="M107" i="3"/>
  <c r="I107" i="3"/>
  <c r="K106" i="3"/>
  <c r="J106" i="3"/>
  <c r="S106" i="3"/>
  <c r="M106" i="3"/>
  <c r="I106" i="3"/>
  <c r="K105" i="3"/>
  <c r="J105" i="3"/>
  <c r="S105" i="3"/>
  <c r="M105" i="3"/>
  <c r="I105" i="3"/>
  <c r="K104" i="3"/>
  <c r="J104" i="3"/>
  <c r="S104" i="3"/>
  <c r="M104" i="3"/>
  <c r="I104" i="3"/>
  <c r="K103" i="3"/>
  <c r="J103" i="3"/>
  <c r="S103" i="3"/>
  <c r="M103" i="3"/>
  <c r="I103" i="3"/>
  <c r="K102" i="3"/>
  <c r="J102" i="3"/>
  <c r="S102" i="3"/>
  <c r="M102" i="3"/>
  <c r="I102" i="3"/>
  <c r="K101" i="3"/>
  <c r="J101" i="3"/>
  <c r="S101" i="3"/>
  <c r="M101" i="3"/>
  <c r="I101" i="3"/>
  <c r="K100" i="3"/>
  <c r="J100" i="3"/>
  <c r="S100" i="3"/>
  <c r="S108" i="3" s="1"/>
  <c r="H57" i="3" s="1"/>
  <c r="M100" i="3"/>
  <c r="I100" i="3"/>
  <c r="I56" i="3"/>
  <c r="V97" i="3"/>
  <c r="L97" i="3"/>
  <c r="L124" i="3" s="1"/>
  <c r="E61" i="3" s="1"/>
  <c r="K96" i="3"/>
  <c r="J96" i="3"/>
  <c r="S96" i="3"/>
  <c r="M96" i="3"/>
  <c r="I96" i="3"/>
  <c r="K95" i="3"/>
  <c r="J95" i="3"/>
  <c r="S95" i="3"/>
  <c r="M95" i="3"/>
  <c r="I95" i="3"/>
  <c r="K94" i="3"/>
  <c r="J94" i="3"/>
  <c r="S94" i="3"/>
  <c r="M94" i="3"/>
  <c r="I94" i="3"/>
  <c r="K93" i="3"/>
  <c r="J93" i="3"/>
  <c r="S93" i="3"/>
  <c r="M93" i="3"/>
  <c r="I93" i="3"/>
  <c r="K92" i="3"/>
  <c r="J92" i="3"/>
  <c r="S92" i="3"/>
  <c r="M92" i="3"/>
  <c r="I92" i="3"/>
  <c r="K91" i="3"/>
  <c r="J91" i="3"/>
  <c r="S91" i="3"/>
  <c r="M91" i="3"/>
  <c r="I91" i="3"/>
  <c r="K90" i="3"/>
  <c r="J90" i="3"/>
  <c r="S90" i="3"/>
  <c r="M90" i="3"/>
  <c r="I90" i="3"/>
  <c r="K89" i="3"/>
  <c r="J89" i="3"/>
  <c r="S89" i="3"/>
  <c r="M89" i="3"/>
  <c r="I89" i="3"/>
  <c r="K88" i="3"/>
  <c r="K186" i="3" s="1"/>
  <c r="J88" i="3"/>
  <c r="S88" i="3"/>
  <c r="S97" i="3" s="1"/>
  <c r="H56" i="3" s="1"/>
  <c r="M88" i="3"/>
  <c r="I88" i="3"/>
  <c r="P19" i="3"/>
  <c r="M97" i="5" l="1"/>
  <c r="F56" i="5" s="1"/>
  <c r="I108" i="5"/>
  <c r="G57" i="5" s="1"/>
  <c r="I175" i="5"/>
  <c r="G67" i="5" s="1"/>
  <c r="M108" i="5"/>
  <c r="F57" i="5" s="1"/>
  <c r="I151" i="5"/>
  <c r="G65" i="5" s="1"/>
  <c r="M175" i="5"/>
  <c r="F67" i="5" s="1"/>
  <c r="M151" i="5"/>
  <c r="F65" i="5" s="1"/>
  <c r="M166" i="5"/>
  <c r="F66" i="5" s="1"/>
  <c r="M183" i="5"/>
  <c r="F68" i="5" s="1"/>
  <c r="I131" i="5"/>
  <c r="G64" i="5" s="1"/>
  <c r="M108" i="4"/>
  <c r="F57" i="4" s="1"/>
  <c r="I108" i="4"/>
  <c r="G57" i="4" s="1"/>
  <c r="I114" i="4"/>
  <c r="G58" i="4" s="1"/>
  <c r="I131" i="4"/>
  <c r="G64" i="4" s="1"/>
  <c r="I175" i="4"/>
  <c r="G67" i="4" s="1"/>
  <c r="I166" i="4"/>
  <c r="G66" i="4" s="1"/>
  <c r="M175" i="4"/>
  <c r="F67" i="4" s="1"/>
  <c r="I183" i="4"/>
  <c r="G68" i="4" s="1"/>
  <c r="M114" i="4"/>
  <c r="F58" i="4" s="1"/>
  <c r="I151" i="4"/>
  <c r="G65" i="4" s="1"/>
  <c r="M166" i="4"/>
  <c r="F66" i="4" s="1"/>
  <c r="M183" i="4"/>
  <c r="F68" i="4" s="1"/>
  <c r="I151" i="3"/>
  <c r="G65" i="3" s="1"/>
  <c r="M97" i="3"/>
  <c r="F56" i="3" s="1"/>
  <c r="M151" i="3"/>
  <c r="F65" i="3" s="1"/>
  <c r="M166" i="3"/>
  <c r="F66" i="3" s="1"/>
  <c r="M183" i="3"/>
  <c r="F68" i="3" s="1"/>
  <c r="I108" i="3"/>
  <c r="G57" i="3" s="1"/>
  <c r="M108" i="3"/>
  <c r="F57" i="3" s="1"/>
  <c r="L185" i="3"/>
  <c r="E69" i="3" s="1"/>
  <c r="C16" i="3" s="1"/>
  <c r="C16" i="2" s="1"/>
  <c r="I166" i="3"/>
  <c r="G66" i="3" s="1"/>
  <c r="S185" i="5"/>
  <c r="H69" i="5" s="1"/>
  <c r="E56" i="5"/>
  <c r="M124" i="5"/>
  <c r="F61" i="5" s="1"/>
  <c r="D15" i="5" s="1"/>
  <c r="V124" i="5"/>
  <c r="I61" i="5" s="1"/>
  <c r="M131" i="5"/>
  <c r="F64" i="5" s="1"/>
  <c r="S124" i="5"/>
  <c r="H61" i="5" s="1"/>
  <c r="I97" i="5"/>
  <c r="G56" i="5" s="1"/>
  <c r="L186" i="5"/>
  <c r="E71" i="5" s="1"/>
  <c r="V186" i="4"/>
  <c r="I71" i="4" s="1"/>
  <c r="V124" i="4"/>
  <c r="I61" i="4" s="1"/>
  <c r="M131" i="4"/>
  <c r="F64" i="4" s="1"/>
  <c r="I185" i="4"/>
  <c r="G69" i="4" s="1"/>
  <c r="E16" i="4" s="1"/>
  <c r="S124" i="4"/>
  <c r="H61" i="4" s="1"/>
  <c r="L185" i="4"/>
  <c r="E69" i="4" s="1"/>
  <c r="C16" i="4" s="1"/>
  <c r="I97" i="4"/>
  <c r="G56" i="4" s="1"/>
  <c r="S131" i="4"/>
  <c r="H64" i="4" s="1"/>
  <c r="I56" i="4"/>
  <c r="L186" i="4"/>
  <c r="E71" i="4" s="1"/>
  <c r="M97" i="4"/>
  <c r="F56" i="4" s="1"/>
  <c r="S185" i="3"/>
  <c r="H69" i="3" s="1"/>
  <c r="E56" i="3"/>
  <c r="M124" i="3"/>
  <c r="F61" i="3" s="1"/>
  <c r="D15" i="3" s="1"/>
  <c r="V124" i="3"/>
  <c r="I61" i="3" s="1"/>
  <c r="M131" i="3"/>
  <c r="F64" i="3" s="1"/>
  <c r="I185" i="3"/>
  <c r="G69" i="3" s="1"/>
  <c r="E16" i="3" s="1"/>
  <c r="S124" i="3"/>
  <c r="H61" i="3" s="1"/>
  <c r="I97" i="3"/>
  <c r="G56" i="3" s="1"/>
  <c r="C15" i="3"/>
  <c r="I185" i="5" l="1"/>
  <c r="G69" i="5" s="1"/>
  <c r="E16" i="5" s="1"/>
  <c r="M185" i="5"/>
  <c r="F69" i="5" s="1"/>
  <c r="D16" i="5" s="1"/>
  <c r="E16" i="2"/>
  <c r="L186" i="3"/>
  <c r="E71" i="3" s="1"/>
  <c r="S186" i="5"/>
  <c r="H71" i="5" s="1"/>
  <c r="V186" i="5"/>
  <c r="I71" i="5" s="1"/>
  <c r="I124" i="5"/>
  <c r="M124" i="4"/>
  <c r="F61" i="4" s="1"/>
  <c r="D15" i="4" s="1"/>
  <c r="D15" i="2" s="1"/>
  <c r="S185" i="4"/>
  <c r="H69" i="4" s="1"/>
  <c r="M185" i="4"/>
  <c r="F69" i="4" s="1"/>
  <c r="D16" i="4" s="1"/>
  <c r="S186" i="4"/>
  <c r="H71" i="4" s="1"/>
  <c r="I124" i="4"/>
  <c r="S186" i="3"/>
  <c r="H71" i="3" s="1"/>
  <c r="I124" i="3"/>
  <c r="G61" i="3" s="1"/>
  <c r="E15" i="3" s="1"/>
  <c r="I186" i="3"/>
  <c r="V186" i="3"/>
  <c r="I71" i="3" s="1"/>
  <c r="M185" i="3"/>
  <c r="M186" i="5" l="1"/>
  <c r="F71" i="5" s="1"/>
  <c r="G71" i="3"/>
  <c r="B7" i="1"/>
  <c r="G61" i="5"/>
  <c r="E15" i="5" s="1"/>
  <c r="I186" i="5"/>
  <c r="M186" i="4"/>
  <c r="F71" i="4" s="1"/>
  <c r="G61" i="4"/>
  <c r="E15" i="4" s="1"/>
  <c r="E15" i="2" s="1"/>
  <c r="E19" i="2" s="1"/>
  <c r="I186" i="4"/>
  <c r="F69" i="3"/>
  <c r="D16" i="3" s="1"/>
  <c r="D16" i="2" s="1"/>
  <c r="M186" i="3"/>
  <c r="F71" i="3" s="1"/>
  <c r="P23" i="3"/>
  <c r="E22" i="3"/>
  <c r="P21" i="3"/>
  <c r="E23" i="3"/>
  <c r="E19" i="3"/>
  <c r="E21" i="3"/>
  <c r="P22" i="3"/>
  <c r="G71" i="5" l="1"/>
  <c r="B9" i="1"/>
  <c r="G71" i="4"/>
  <c r="B8" i="1"/>
  <c r="E19" i="5"/>
  <c r="P21" i="5"/>
  <c r="E22" i="5"/>
  <c r="E22" i="2" s="1"/>
  <c r="P22" i="5"/>
  <c r="E21" i="5"/>
  <c r="E23" i="5"/>
  <c r="P23" i="5"/>
  <c r="P23" i="4"/>
  <c r="I23" i="2" s="1"/>
  <c r="E22" i="4"/>
  <c r="E19" i="4"/>
  <c r="P22" i="4"/>
  <c r="I22" i="2" s="1"/>
  <c r="E21" i="4"/>
  <c r="P21" i="4"/>
  <c r="E23" i="4"/>
  <c r="E23" i="2" s="1"/>
  <c r="P25" i="3"/>
  <c r="P25" i="5" l="1"/>
  <c r="I21" i="2"/>
  <c r="E21" i="2"/>
  <c r="I25" i="2" s="1"/>
  <c r="I27" i="2" s="1"/>
  <c r="B10" i="1"/>
  <c r="P27" i="3"/>
  <c r="C7" i="1"/>
  <c r="P25" i="4"/>
  <c r="P27" i="5" l="1"/>
  <c r="C9" i="1"/>
  <c r="G9" i="1" s="1"/>
  <c r="P27" i="4"/>
  <c r="C8" i="1"/>
  <c r="G8" i="1" s="1"/>
  <c r="G7" i="1"/>
  <c r="H28" i="3"/>
  <c r="P28" i="3" s="1"/>
  <c r="P30" i="3" s="1"/>
  <c r="H28" i="5" l="1"/>
  <c r="P28" i="5" s="1"/>
  <c r="P30" i="5" s="1"/>
  <c r="G10" i="1"/>
  <c r="C10" i="1"/>
  <c r="H28" i="4"/>
  <c r="P28" i="4" s="1"/>
  <c r="P30" i="4" s="1"/>
  <c r="B11" i="1"/>
  <c r="B12" i="1" s="1"/>
  <c r="G12" i="1" l="1"/>
  <c r="H29" i="2"/>
  <c r="I29" i="2" s="1"/>
  <c r="G11" i="1"/>
  <c r="H28" i="2"/>
  <c r="I28" i="2" s="1"/>
  <c r="I30" i="2" l="1"/>
  <c r="G13" i="1"/>
</calcChain>
</file>

<file path=xl/sharedStrings.xml><?xml version="1.0" encoding="utf-8"?>
<sst xmlns="http://schemas.openxmlformats.org/spreadsheetml/2006/main" count="1039" uniqueCount="239">
  <si>
    <t>Rekapitulácia rozpočtu</t>
  </si>
  <si>
    <t>Stavba Stojiska na separovanie odpadu v obci Čičava</t>
  </si>
  <si>
    <t xml:space="preserve">           Sadzby DPH</t>
  </si>
  <si>
    <t xml:space="preserve">   A   </t>
  </si>
  <si>
    <t xml:space="preserve">   B   </t>
  </si>
  <si>
    <t>Názov objektu</t>
  </si>
  <si>
    <t>ZRN</t>
  </si>
  <si>
    <t>VRN %</t>
  </si>
  <si>
    <t>HZS</t>
  </si>
  <si>
    <t>Kompl.čin.</t>
  </si>
  <si>
    <t>Ost. náklady</t>
  </si>
  <si>
    <t>Cena</t>
  </si>
  <si>
    <t>Stojisko č.1</t>
  </si>
  <si>
    <t>Stojisko č.2</t>
  </si>
  <si>
    <t>Stojisko č.3</t>
  </si>
  <si>
    <t>Krycí list rozpočtu</t>
  </si>
  <si>
    <t>Objekt Stojisko č.1</t>
  </si>
  <si>
    <t xml:space="preserve">Miesto:  </t>
  </si>
  <si>
    <t xml:space="preserve">Ks: </t>
  </si>
  <si>
    <t xml:space="preserve">Zákazka: </t>
  </si>
  <si>
    <t>Spracoval: Ing. Ján Halgaš</t>
  </si>
  <si>
    <t xml:space="preserve">Dňa </t>
  </si>
  <si>
    <t>12. 5. 2021</t>
  </si>
  <si>
    <t>Odberateľ: Obec Čičava</t>
  </si>
  <si>
    <t>Projektant: D. D. - ARCH s. r. o.</t>
  </si>
  <si>
    <t xml:space="preserve">Dodávateľ: </t>
  </si>
  <si>
    <t xml:space="preserve">IČO: </t>
  </si>
  <si>
    <t xml:space="preserve">DIČ: </t>
  </si>
  <si>
    <t xml:space="preserve">HSV </t>
  </si>
  <si>
    <t xml:space="preserve">PSV </t>
  </si>
  <si>
    <t xml:space="preserve">MONT </t>
  </si>
  <si>
    <t xml:space="preserve">VRN </t>
  </si>
  <si>
    <t>Spolu</t>
  </si>
  <si>
    <t>Ďalšie náklady</t>
  </si>
  <si>
    <t>Komplet. činnosť</t>
  </si>
  <si>
    <t xml:space="preserve">HZS </t>
  </si>
  <si>
    <t>Celkové náklady</t>
  </si>
  <si>
    <t>Celkové náklady bez DPH</t>
  </si>
  <si>
    <t xml:space="preserve">DPH 20% z </t>
  </si>
  <si>
    <t xml:space="preserve">DPH 0% z </t>
  </si>
  <si>
    <t>Spolu v EUR</t>
  </si>
  <si>
    <t>VRN</t>
  </si>
  <si>
    <t>Zariadenie staveniska 0%</t>
  </si>
  <si>
    <t>Územie so sťaž. podmienk. 0%</t>
  </si>
  <si>
    <t>Prevádzkové vplyvy 0%</t>
  </si>
  <si>
    <t>Mimoriadne sťaž.podmienky 0%</t>
  </si>
  <si>
    <t>Horské oblasti 0%</t>
  </si>
  <si>
    <t>Mimostavenisková doprava 0%</t>
  </si>
  <si>
    <t>Montáž</t>
  </si>
  <si>
    <t>Materiál</t>
  </si>
  <si>
    <t>ZRN spolu</t>
  </si>
  <si>
    <t>Odberateľ</t>
  </si>
  <si>
    <t>Dodávateľ</t>
  </si>
  <si>
    <t>Projektant,rozpočtár</t>
  </si>
  <si>
    <t>Oddiel</t>
  </si>
  <si>
    <t>Hmotnosť (T)</t>
  </si>
  <si>
    <t>Suť (T)</t>
  </si>
  <si>
    <t>Dátum: 12. 5. 2021</t>
  </si>
  <si>
    <t>Prehľad rozpočtových nákladov</t>
  </si>
  <si>
    <t>Práce HSV</t>
  </si>
  <si>
    <t xml:space="preserve">   ZEMNÉ PRÁCE</t>
  </si>
  <si>
    <t xml:space="preserve">   ZÁKLADY</t>
  </si>
  <si>
    <t xml:space="preserve">   ZVISLÉ KONŠTRUKCIE</t>
  </si>
  <si>
    <t xml:space="preserve">   OSTATNÉ PRÁCE</t>
  </si>
  <si>
    <t xml:space="preserve">   PRESUNY HMÔT</t>
  </si>
  <si>
    <t>Práce PSV</t>
  </si>
  <si>
    <t xml:space="preserve">   IZOLÁCIE PROTI VODE A VLHKOSTI</t>
  </si>
  <si>
    <t xml:space="preserve">   KONŠTRUKCIE TESÁRSKE</t>
  </si>
  <si>
    <t xml:space="preserve">   KONŠTRUKCIE KLAMPIARSKE</t>
  </si>
  <si>
    <t xml:space="preserve">   KOVOVÉ DOPLNKOVÉ KONŠTRUKCIE</t>
  </si>
  <si>
    <t xml:space="preserve">   NÁTERY</t>
  </si>
  <si>
    <t>Celkom v EUR</t>
  </si>
  <si>
    <t>Rozpočet</t>
  </si>
  <si>
    <t>Por.č.</t>
  </si>
  <si>
    <t>Kód položky</t>
  </si>
  <si>
    <t xml:space="preserve">                                             Názov</t>
  </si>
  <si>
    <t>Mj</t>
  </si>
  <si>
    <t>Množstvo</t>
  </si>
  <si>
    <t>Cena/Mj</t>
  </si>
  <si>
    <t>Cena celkom</t>
  </si>
  <si>
    <t>Hmotnosť/Mj</t>
  </si>
  <si>
    <t>Hmotnosť</t>
  </si>
  <si>
    <t>Suť</t>
  </si>
  <si>
    <t xml:space="preserve">Spracoval: </t>
  </si>
  <si>
    <t>Ing. Ján Halgaš</t>
  </si>
  <si>
    <t xml:space="preserve">Dátum: </t>
  </si>
  <si>
    <t>Zákazka Stojiska na separovanie odpadu v obci Čičava</t>
  </si>
  <si>
    <t>122201101.S</t>
  </si>
  <si>
    <t xml:space="preserve">Odkopávka a prekopávka nezapažená v hornine 3, do 100 m3   </t>
  </si>
  <si>
    <t>m3</t>
  </si>
  <si>
    <t>122201109.S</t>
  </si>
  <si>
    <t xml:space="preserve">Odkopávky a prekopávky nezapažené. Príplatok k cenám za lepivosť horniny 3   </t>
  </si>
  <si>
    <t>132201101.S</t>
  </si>
  <si>
    <t xml:space="preserve">Výkop ryhy do šírky 600 mm v horn.3 do 100 m3   </t>
  </si>
  <si>
    <t>132201109.S</t>
  </si>
  <si>
    <t xml:space="preserve">Príplatok k cene za lepivosť pri hĺbení rýh šírky do 600 mm zapažených i nezapažených s urovnaním dna v hornine 3   </t>
  </si>
  <si>
    <t>162501102.S</t>
  </si>
  <si>
    <t xml:space="preserve">Vodorovné premiestnenie výkopku po spevnenej ceste z horniny tr.1-4, do 100 m3 na vzdialenosť do 3000 m   </t>
  </si>
  <si>
    <t>167101101.S</t>
  </si>
  <si>
    <t xml:space="preserve">Nakladanie neuľahnutého výkopku z hornín tr.1-4 do 100 m3   </t>
  </si>
  <si>
    <t>171201101.S</t>
  </si>
  <si>
    <t xml:space="preserve">Uloženie sypaniny do násypov s rozprestretím sypaniny vo vrstvách a s hrubým urovnaním nezhutnených   </t>
  </si>
  <si>
    <t>181201101.S</t>
  </si>
  <si>
    <t xml:space="preserve">Úprava pláne v násypoch v hornine 1-4 bez zhutnenia   </t>
  </si>
  <si>
    <t>m2</t>
  </si>
  <si>
    <t>181301103.S</t>
  </si>
  <si>
    <t xml:space="preserve">Rozprestretie ornice v rovine , plocha do 500 m2, hr.do 200 mm   </t>
  </si>
  <si>
    <t>271573001.S</t>
  </si>
  <si>
    <t xml:space="preserve">Násyp pod základové konštrukcie so zhutnením zo štrkopiesku fr.0-32 mm   </t>
  </si>
  <si>
    <t>273321311.S</t>
  </si>
  <si>
    <t xml:space="preserve">Betón základových dosiek, železový (bez výstuže), tr. C 16/20   </t>
  </si>
  <si>
    <t>273351217.S</t>
  </si>
  <si>
    <t xml:space="preserve">Debnenie stien základových dosiek, zhotovenie-tradičné   </t>
  </si>
  <si>
    <t>273351218.S</t>
  </si>
  <si>
    <t xml:space="preserve">Debnenie stien základových dosiek, odstránenie-tradičné   </t>
  </si>
  <si>
    <t>273362421.S</t>
  </si>
  <si>
    <t xml:space="preserve">Výstuž základových dosiek zo zvár. sietí KARI, priemer drôtu 6/6 mm, veľkosť oka 100x100 mm   </t>
  </si>
  <si>
    <t>274313521.S</t>
  </si>
  <si>
    <t xml:space="preserve">Betón základových pásov, prostý tr. C 12/15   </t>
  </si>
  <si>
    <t>274351217.S</t>
  </si>
  <si>
    <t xml:space="preserve">Debnenie stien základových pásov, zhotovenie-tradičné   </t>
  </si>
  <si>
    <t>274351218.S</t>
  </si>
  <si>
    <t xml:space="preserve">Debnenie stien základových pásov, odstránenie-tradičné   </t>
  </si>
  <si>
    <t>318271007.1</t>
  </si>
  <si>
    <t xml:space="preserve">Murovanie z betónových tvárnic hr. 200 mm s betónovou výplňou   </t>
  </si>
  <si>
    <t>592330008000</t>
  </si>
  <si>
    <t xml:space="preserve">Plotová tvárnica z hladkého betónu, 400x200x200 mm, grafit   </t>
  </si>
  <si>
    <t>ks</t>
  </si>
  <si>
    <t>318271071.S</t>
  </si>
  <si>
    <t xml:space="preserve">Výstuž pre oplotenie z betónových tvárnic s betónovou výplňou   </t>
  </si>
  <si>
    <t>t</t>
  </si>
  <si>
    <t>959941131.1</t>
  </si>
  <si>
    <t xml:space="preserve">Chemická kotva s kotevným svorníkom tesnená chemickou ampulkou do betónu, ŽB, kameňa, s vyvŕtaním otvoru M14/20/165 mm   </t>
  </si>
  <si>
    <t>998011031.S</t>
  </si>
  <si>
    <t xml:space="preserve">Presun hmôt pre budovy (801, 803, 812), zvislá konštr. z blokov, výšky do 6 m   </t>
  </si>
  <si>
    <t>711210200.S</t>
  </si>
  <si>
    <t xml:space="preserve">Zhotovenie dvojnásobnej izol. stierky balkónov a terás na ploche vodorovnej   </t>
  </si>
  <si>
    <t>245650000400.S</t>
  </si>
  <si>
    <t xml:space="preserve">Stierka hydroizolačná na báze cementu   </t>
  </si>
  <si>
    <t>kg</t>
  </si>
  <si>
    <t>998711201.S</t>
  </si>
  <si>
    <t xml:space="preserve">Presun hmôt pre izoláciu proti vode v objektoch výšky do 6 m   </t>
  </si>
  <si>
    <t>%</t>
  </si>
  <si>
    <t>762311103.S</t>
  </si>
  <si>
    <t xml:space="preserve">Montáž kotevných želiez, príložiek, pätiek, ťahadiel, s pripojením k drevenej konštrukcii   </t>
  </si>
  <si>
    <t>5339511121</t>
  </si>
  <si>
    <t xml:space="preserve">Kotva tyčová D 16 mm, matica, podložky   </t>
  </si>
  <si>
    <t>762313111.S</t>
  </si>
  <si>
    <t xml:space="preserve">Montáž oceľových spojovacích prostriedkov - svorníkov, skrutiek dĺžky do 150 mm   </t>
  </si>
  <si>
    <t>5339511321,1</t>
  </si>
  <si>
    <t xml:space="preserve">Spojovacia tyč D 12 mm, matice, podložky   </t>
  </si>
  <si>
    <t>762332110.S</t>
  </si>
  <si>
    <t xml:space="preserve">Montáž viazaných konštrukcií krovov striech z reziva priemernej plochy do 120 cm2   </t>
  </si>
  <si>
    <t>m</t>
  </si>
  <si>
    <t>605120000100.S</t>
  </si>
  <si>
    <t xml:space="preserve">Hranoly zo smreku neopracované hranené akosť I, prierez 76-100 cm2, dĺ. 4000-6500 mm   </t>
  </si>
  <si>
    <t>762332120.S</t>
  </si>
  <si>
    <t xml:space="preserve">Montáž viazaných konštrukcií krovov striech z reziva priemernej plochy 120 - 224 cm2   </t>
  </si>
  <si>
    <t>605120002900.S</t>
  </si>
  <si>
    <t xml:space="preserve">Hranoly zo smreku neopracované hranené akosť I dĺ. 4000-6500 mm x hr. 120 mm, š. 120-180 mm   </t>
  </si>
  <si>
    <t>762341021.S</t>
  </si>
  <si>
    <t xml:space="preserve">Montáž debnenia odkvapov z dosiek pre všetky druhy striech   </t>
  </si>
  <si>
    <t>605110003000.1</t>
  </si>
  <si>
    <t xml:space="preserve">Dosky a fošne zo smreku neopracované neomietané akosť A hr. 24-32 mm, š. 60-200 mm   </t>
  </si>
  <si>
    <t>762341031.S</t>
  </si>
  <si>
    <t xml:space="preserve">Montáž debnenia štítových hrán z dosiek pre všetky druhy striech   </t>
  </si>
  <si>
    <t>605110003000.S</t>
  </si>
  <si>
    <t xml:space="preserve">Dosky a fošne zo smreku neopracované neomietané akosť A hr. 24-32 mm, š. 60-160 mm   </t>
  </si>
  <si>
    <t>762341201.S</t>
  </si>
  <si>
    <t xml:space="preserve">Montáž latovania jednoduchých striech pre sklon do 60°   </t>
  </si>
  <si>
    <t>605330001400.S</t>
  </si>
  <si>
    <t xml:space="preserve">Laty zo smreku akosť I prierez do 25 cm2, dĺ. 2010-3000 mm   </t>
  </si>
  <si>
    <t>762341251.S</t>
  </si>
  <si>
    <t xml:space="preserve">Montáž kontralát pre sklon do 22°   </t>
  </si>
  <si>
    <t>762395000.S</t>
  </si>
  <si>
    <t xml:space="preserve">Spojovacie prostriedky pre viazané konštrukcie krovov, debnenie a laťovanie, nadstrešné konštr., spádové kliny - svorky, dosky, klince, pásová oceľ, vruty   </t>
  </si>
  <si>
    <t>998762202.S</t>
  </si>
  <si>
    <t xml:space="preserve">Presun hmôt pre konštrukcie tesárske v objektoch výšky do 12 m   </t>
  </si>
  <si>
    <t>764171709,1</t>
  </si>
  <si>
    <t xml:space="preserve">Krytina  - trapézový systém T-35, šírka 1025 mm, hr. 0,5 mm, sklon strechy do 30°s antikond. úpravou   </t>
  </si>
  <si>
    <t>764171269</t>
  </si>
  <si>
    <t xml:space="preserve">Krytina - sneholap korunkový   </t>
  </si>
  <si>
    <t>764171733,1</t>
  </si>
  <si>
    <t xml:space="preserve">Krytina trapézový systém - hrebene z hrebenáčov, sklon strechy do 30°   </t>
  </si>
  <si>
    <t>764171750,1</t>
  </si>
  <si>
    <t xml:space="preserve">Krytina  trapézový systém - záveterná lišta, sklon strechy do 30°   </t>
  </si>
  <si>
    <t>764171885,1</t>
  </si>
  <si>
    <t xml:space="preserve">Krytina - odkvapové lemovanie, sklon strechy do 30°   </t>
  </si>
  <si>
    <t>764751112</t>
  </si>
  <si>
    <t>Odpadová rúra kruhová D 100 mm z plechu lakoplastovaného</t>
  </si>
  <si>
    <t>764751132</t>
  </si>
  <si>
    <t>Koleno odpadovej rúry D 100 mm z plechu lakoplastovaného</t>
  </si>
  <si>
    <t>764751166</t>
  </si>
  <si>
    <t>Medzikus k odkvapovej rúre D 100 mm z plechu lakoplastovaného</t>
  </si>
  <si>
    <t>764751142</t>
  </si>
  <si>
    <t>Výtokové koleno potrubia D 100 mm z plechu lakoplastovaného</t>
  </si>
  <si>
    <t>764761122</t>
  </si>
  <si>
    <t>Žľab pododkvapový polkruhový R 150 mm, vrátane čela, hákov, rohov, kútov z plechu lakoplastovaného</t>
  </si>
  <si>
    <t>764761232</t>
  </si>
  <si>
    <t>Žľabový kotlík k polkruhovým žľabom D 150 mmz plechu lakoplastovaného</t>
  </si>
  <si>
    <t>998764201</t>
  </si>
  <si>
    <t xml:space="preserve">Presun hmôt pre konštrukcie klampiarske v objektoch výšky do 6 m   </t>
  </si>
  <si>
    <t>767920120</t>
  </si>
  <si>
    <t xml:space="preserve">Montáž vrát a vrátok k oploteniu osadzovaných na stĺpiky murované alebo betónované, 2-4 m2   </t>
  </si>
  <si>
    <t>767995390</t>
  </si>
  <si>
    <t xml:space="preserve">Výroba doplnku stavebného atypického o hmotnosti od 20,01 do 300 kg stupňa zložitosti 3- brána s materiálom   </t>
  </si>
  <si>
    <t>767995104</t>
  </si>
  <si>
    <t xml:space="preserve">Montáž ostatných atypických kovových stavebných doplnkových konštrukcií nad 20 do 50 kg- štíty   </t>
  </si>
  <si>
    <t>767995365</t>
  </si>
  <si>
    <t xml:space="preserve">Výroba doplnku stavebného atypického o hmotnosti od 10,01 do 20,0 kg stupňa zložitosti 3- štity s materiálom   </t>
  </si>
  <si>
    <t>313110006400.1</t>
  </si>
  <si>
    <t xml:space="preserve">Sieť KARI - rozmer siete 3x2 m, veľkosť oka 100x100 mm, drôt D 8/8 mm   </t>
  </si>
  <si>
    <t>998767201</t>
  </si>
  <si>
    <t xml:space="preserve">Presun hmôt pre kovové stavebné doplnkové konštrukcie v objektoch výšky do 6 m   </t>
  </si>
  <si>
    <t>783226100</t>
  </si>
  <si>
    <t xml:space="preserve">Nátery kov.stav.doplnk.konštr. syntetické na vzduchu schnúce základný - 35µm   </t>
  </si>
  <si>
    <t>783222100</t>
  </si>
  <si>
    <t xml:space="preserve">Nátery kov.stav.doplnk.konštr. syntetické farby šedej na vzduchu schnúce dvojnásobné - 70µm   </t>
  </si>
  <si>
    <t>783726000</t>
  </si>
  <si>
    <t xml:space="preserve">Nátery tesárskych konštrukcií syntetické lazurovacím lakom napustením   </t>
  </si>
  <si>
    <t>783726100</t>
  </si>
  <si>
    <t xml:space="preserve">Nátery tesárskych konštrukcií syntetické lazurovacím lakom 1x lakovaním   </t>
  </si>
  <si>
    <t>783782404</t>
  </si>
  <si>
    <t xml:space="preserve">Nátery tesárskych konštrukcií, povrchová impregnácia proti drevokaznému hmyzu, hubám a plesniam, jednonásobná   </t>
  </si>
  <si>
    <t>Objekt Stojisko č.2</t>
  </si>
  <si>
    <t>Žľabový kotlík k polkruhovým žľabom D 150 mm z plechu lakoplastovaného</t>
  </si>
  <si>
    <t>Objekt Stojisko č.3</t>
  </si>
  <si>
    <t xml:space="preserve">           Celkom bez DPH</t>
  </si>
  <si>
    <t xml:space="preserve">           DPH 20% z </t>
  </si>
  <si>
    <t xml:space="preserve">           DPH 0% z </t>
  </si>
  <si>
    <t xml:space="preserve">          Celkom v EUR</t>
  </si>
  <si>
    <t>Krycí list stavby</t>
  </si>
  <si>
    <t>Ostatné náklady</t>
  </si>
  <si>
    <t>Zariadenie staveniska</t>
  </si>
  <si>
    <t>Územie so sťaž. podmienk.</t>
  </si>
  <si>
    <t>Prevádzkové vplyvy</t>
  </si>
  <si>
    <t>Mimoriadne sťaž.podmienky</t>
  </si>
  <si>
    <t>Horské oblasti</t>
  </si>
  <si>
    <t>Mimostavenisková doprava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</si>
</sst>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\ ###\ ##0.00"/>
    <numFmt numFmtId="165" formatCode="###\ ###\ ##0.0000"/>
    <numFmt numFmtId="166" formatCode="###\ ###\ ##0.000"/>
  </numFmts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Arial CE"/>
      <charset val="238"/>
    </font>
    <font>
      <b/>
      <sz val="11"/>
      <color theme="1"/>
      <name val="Arial CE"/>
      <charset val="238"/>
    </font>
    <font>
      <b/>
      <sz val="20"/>
      <color rgb="FF000000"/>
      <name val="Arial CE"/>
      <charset val="238"/>
    </font>
    <font>
      <b/>
      <sz val="9"/>
      <color theme="1"/>
      <name val="Arial CE"/>
      <charset val="238"/>
    </font>
    <font>
      <b/>
      <sz val="8"/>
      <color theme="1"/>
      <name val="Arial CE"/>
      <charset val="238"/>
    </font>
    <font>
      <sz val="8"/>
      <color theme="1"/>
      <name val="Arial CE"/>
      <charset val="238"/>
    </font>
    <font>
      <b/>
      <sz val="12"/>
      <color theme="1"/>
      <name val="Arial CE"/>
      <charset val="238"/>
    </font>
    <font>
      <u/>
      <sz val="11"/>
      <color theme="10"/>
      <name val="Calibri"/>
      <family val="2"/>
      <charset val="238"/>
      <scheme val="minor"/>
    </font>
    <font>
      <sz val="11"/>
      <color rgb="FF000000"/>
      <name val="Arial CE"/>
      <charset val="238"/>
    </font>
    <font>
      <sz val="9"/>
      <color theme="1"/>
      <name val="Arial CE"/>
      <charset val="238"/>
    </font>
    <font>
      <sz val="8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11"/>
      <color rgb="FFFFFFFF"/>
      <name val="Calibri"/>
      <family val="2"/>
      <charset val="238"/>
      <scheme val="minor"/>
    </font>
    <font>
      <b/>
      <sz val="8"/>
      <color rgb="FFFF0000"/>
      <name val="Arial CE"/>
      <charset val="238"/>
    </font>
    <font>
      <sz val="8"/>
      <color rgb="FFFF0000"/>
      <name val="Arial CE"/>
      <charset val="238"/>
    </font>
    <font>
      <sz val="8"/>
      <color rgb="FFFF0000"/>
      <name val="Calibri"/>
      <family val="2"/>
      <charset val="238"/>
      <scheme val="minor"/>
    </font>
    <font>
      <sz val="8"/>
      <color rgb="FF000000"/>
      <name val="Arial CE"/>
      <charset val="238"/>
    </font>
    <font>
      <sz val="8"/>
      <color rgb="FF0000FF"/>
      <name val="Arial CE"/>
      <charset val="238"/>
    </font>
    <font>
      <sz val="8"/>
      <color rgb="FFFFFFFF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AA"/>
        <bgColor indexed="64"/>
      </patternFill>
    </fill>
  </fills>
  <borders count="114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/>
      <diagonal/>
    </border>
    <border>
      <left style="thin">
        <color rgb="FFFFFFFF"/>
      </left>
      <right style="thin">
        <color rgb="FFFFFFFF"/>
      </right>
      <top style="thin">
        <color rgb="FF808080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808080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 style="thin">
        <color rgb="FF808080"/>
      </top>
      <bottom/>
      <diagonal/>
    </border>
    <border>
      <left/>
      <right style="thin">
        <color rgb="FFFFFFFF"/>
      </right>
      <top style="thin">
        <color rgb="FF808080"/>
      </top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000000"/>
      </left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/>
      <diagonal/>
    </border>
    <border>
      <left style="thin">
        <color rgb="FF000000"/>
      </left>
      <right style="thin">
        <color rgb="FFFFFFFF"/>
      </right>
      <top style="thin">
        <color rgb="FF808080"/>
      </top>
      <bottom/>
      <diagonal/>
    </border>
    <border>
      <left style="thin">
        <color rgb="FF000000"/>
      </left>
      <right style="thin">
        <color rgb="FFFFFFFF"/>
      </right>
      <top style="thin">
        <color rgb="FF808080"/>
      </top>
      <bottom style="thin">
        <color rgb="FFFFFFFF"/>
      </bottom>
      <diagonal/>
    </border>
    <border>
      <left style="thin">
        <color rgb="FF000000"/>
      </left>
      <right style="thin">
        <color rgb="FFFFFFFF"/>
      </right>
      <top/>
      <bottom style="thin">
        <color rgb="FFFFFFFF"/>
      </bottom>
      <diagonal/>
    </border>
    <border>
      <left style="thin">
        <color rgb="FF000000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 style="thin">
        <color rgb="FFFFFFFF"/>
      </top>
      <bottom style="thin">
        <color rgb="FF000000"/>
      </bottom>
      <diagonal/>
    </border>
    <border>
      <left/>
      <right/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808080"/>
      </bottom>
      <diagonal/>
    </border>
    <border>
      <left/>
      <right/>
      <top style="thin">
        <color rgb="FF000000"/>
      </top>
      <bottom style="thin">
        <color rgb="FF808080"/>
      </bottom>
      <diagonal/>
    </border>
    <border>
      <left/>
      <right style="thin">
        <color rgb="FFFFFFFF"/>
      </right>
      <top style="thin">
        <color rgb="FF000000"/>
      </top>
      <bottom style="thin">
        <color rgb="FF808080"/>
      </bottom>
      <diagonal/>
    </border>
    <border>
      <left style="thin">
        <color rgb="FF000000"/>
      </left>
      <right style="thin">
        <color rgb="FFFFFFFF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808080"/>
      </bottom>
      <diagonal/>
    </border>
    <border>
      <left style="thin">
        <color rgb="FF000000"/>
      </left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 style="thin">
        <color rgb="FFFFFFFF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808080"/>
      </right>
      <top style="thin">
        <color rgb="FF000000"/>
      </top>
      <bottom style="thin">
        <color rgb="FF808080"/>
      </bottom>
      <diagonal/>
    </border>
    <border>
      <left style="thin">
        <color rgb="FF000000"/>
      </left>
      <right style="thin">
        <color rgb="FF808080"/>
      </right>
      <top style="thin">
        <color rgb="FF808080"/>
      </top>
      <bottom/>
      <diagonal/>
    </border>
    <border>
      <left style="thin">
        <color rgb="FF00000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FFFFFF"/>
      </right>
      <top style="thin">
        <color rgb="FF808080"/>
      </top>
      <bottom style="thin">
        <color rgb="FF000000"/>
      </bottom>
      <diagonal/>
    </border>
    <border>
      <left style="thin">
        <color rgb="FFFFFFFF"/>
      </left>
      <right/>
      <top style="thin">
        <color rgb="FF808080"/>
      </top>
      <bottom style="thin">
        <color rgb="FFFFFFFF"/>
      </bottom>
      <diagonal/>
    </border>
    <border>
      <left style="thin">
        <color rgb="FFFFFFFF"/>
      </left>
      <right/>
      <top style="thin">
        <color rgb="FF000000"/>
      </top>
      <bottom/>
      <diagonal/>
    </border>
    <border>
      <left style="thin">
        <color rgb="FFFFFFFF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808080"/>
      </top>
      <bottom/>
      <diagonal/>
    </border>
    <border>
      <left/>
      <right style="thin">
        <color rgb="FFFFFFFF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000000"/>
      </bottom>
      <diagonal/>
    </border>
    <border>
      <left style="thin">
        <color rgb="FF808080"/>
      </left>
      <right/>
      <top style="thin">
        <color rgb="FF000000"/>
      </top>
      <bottom style="thin">
        <color rgb="FF808080"/>
      </bottom>
      <diagonal/>
    </border>
    <border>
      <left style="thin">
        <color rgb="FF808080"/>
      </left>
      <right/>
      <top/>
      <bottom/>
      <diagonal/>
    </border>
    <border>
      <left style="thin">
        <color rgb="FF808080"/>
      </left>
      <right/>
      <top style="thin">
        <color rgb="FF808080"/>
      </top>
      <bottom/>
      <diagonal/>
    </border>
    <border>
      <left style="thin">
        <color rgb="FF808080"/>
      </left>
      <right/>
      <top style="thin">
        <color rgb="FF808080"/>
      </top>
      <bottom style="thin">
        <color rgb="FF000000"/>
      </bottom>
      <diagonal/>
    </border>
    <border>
      <left/>
      <right/>
      <top style="thin">
        <color rgb="FF808080"/>
      </top>
      <bottom/>
      <diagonal/>
    </border>
    <border>
      <left style="thin">
        <color rgb="FFFFFFFF"/>
      </left>
      <right/>
      <top style="thin">
        <color rgb="FF808080"/>
      </top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000000"/>
      </left>
      <right/>
      <top style="thin">
        <color rgb="FF80808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FFFFFF"/>
      </bottom>
      <diagonal/>
    </border>
    <border>
      <left style="thin">
        <color rgb="FF000000"/>
      </left>
      <right/>
      <top style="thin">
        <color rgb="FF000000"/>
      </top>
      <bottom style="thin">
        <color rgb="FFFFFFFF"/>
      </bottom>
      <diagonal/>
    </border>
    <border>
      <left style="thin">
        <color rgb="FF000000"/>
      </left>
      <right style="thin">
        <color rgb="FFFFFFFF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 style="thin">
        <color rgb="FFFFFFFF"/>
      </left>
      <right/>
      <top/>
      <bottom style="thin">
        <color rgb="FF80808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80808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/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/>
      <top style="thin">
        <color rgb="FF000000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FFFFFF"/>
      </bottom>
      <diagonal/>
    </border>
    <border>
      <left style="thin">
        <color rgb="FF808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808080"/>
      </right>
      <top style="thin">
        <color rgb="FF00000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000000"/>
      </bottom>
      <diagonal/>
    </border>
    <border>
      <left/>
      <right style="thin">
        <color rgb="FF808080"/>
      </right>
      <top style="thin">
        <color rgb="FF808080"/>
      </top>
      <bottom/>
      <diagonal/>
    </border>
    <border>
      <left/>
      <right style="thin">
        <color rgb="FF808080"/>
      </right>
      <top/>
      <bottom style="thin">
        <color rgb="FF000000"/>
      </bottom>
      <diagonal/>
    </border>
    <border>
      <left/>
      <right style="thin">
        <color rgb="FF808080"/>
      </right>
      <top style="thin">
        <color rgb="FF000000"/>
      </top>
      <bottom/>
      <diagonal/>
    </border>
    <border>
      <left/>
      <right style="thin">
        <color rgb="FF808080"/>
      </right>
      <top/>
      <bottom/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000000"/>
      </left>
      <right style="thin">
        <color rgb="FF808080"/>
      </right>
      <top/>
      <bottom style="thin">
        <color rgb="FF808080"/>
      </bottom>
      <diagonal/>
    </border>
    <border>
      <left style="thin">
        <color rgb="FF000000"/>
      </left>
      <right style="thin">
        <color rgb="FF808080"/>
      </right>
      <top style="thin">
        <color rgb="FF80808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000000"/>
      </top>
      <bottom style="thin">
        <color rgb="FF000000"/>
      </bottom>
      <diagonal/>
    </border>
    <border>
      <left/>
      <right style="thin">
        <color rgb="FF808080"/>
      </right>
      <top/>
      <bottom style="thin">
        <color rgb="FFFFFFFF"/>
      </bottom>
      <diagonal/>
    </border>
    <border>
      <left style="thin">
        <color rgb="FF808080"/>
      </left>
      <right style="thin">
        <color rgb="FF808080"/>
      </right>
      <top style="thin">
        <color rgb="FF000000"/>
      </top>
      <bottom/>
      <diagonal/>
    </border>
    <border>
      <left/>
      <right style="thin">
        <color rgb="FF808080"/>
      </right>
      <top style="thin">
        <color rgb="FFFFFFFF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FFFFFF"/>
      </left>
      <right style="thin">
        <color rgb="FF808080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808080"/>
      </right>
      <top/>
      <bottom style="thin">
        <color rgb="FFFFFFFF"/>
      </bottom>
      <diagonal/>
    </border>
    <border>
      <left style="thin">
        <color rgb="FFFFFFFF"/>
      </left>
      <right style="thin">
        <color rgb="FF808080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808080"/>
      </right>
      <top style="thin">
        <color rgb="FFFFFFFF"/>
      </top>
      <bottom style="thin">
        <color rgb="FF000000"/>
      </bottom>
      <diagonal/>
    </border>
    <border>
      <left/>
      <right style="thin">
        <color rgb="FF000000"/>
      </right>
      <top style="thin">
        <color rgb="FFFFFFFF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808080"/>
      </bottom>
      <diagonal/>
    </border>
    <border>
      <left style="thin">
        <color rgb="FFFFFFFF"/>
      </left>
      <right style="thin">
        <color rgb="FF000000"/>
      </right>
      <top style="thin">
        <color rgb="FF808080"/>
      </top>
      <bottom/>
      <diagonal/>
    </border>
    <border>
      <left style="thin">
        <color rgb="FFFFFFFF"/>
      </left>
      <right style="thin">
        <color rgb="FF000000"/>
      </right>
      <top style="thin">
        <color rgb="FF808080"/>
      </top>
      <bottom style="thin">
        <color rgb="FFFFFFFF"/>
      </bottom>
      <diagonal/>
    </border>
    <border>
      <left style="thin">
        <color rgb="FFFFFFFF"/>
      </left>
      <right style="thin">
        <color rgb="FF000000"/>
      </right>
      <top/>
      <bottom/>
      <diagonal/>
    </border>
    <border>
      <left style="thin">
        <color rgb="FFFFFFFF"/>
      </left>
      <right style="thin">
        <color rgb="FF000000"/>
      </right>
      <top style="thin">
        <color rgb="FF000000"/>
      </top>
      <bottom/>
      <diagonal/>
    </border>
    <border>
      <left style="thin">
        <color rgb="FFFFFFFF"/>
      </left>
      <right style="thin">
        <color rgb="FF000000"/>
      </right>
      <top/>
      <bottom style="thin">
        <color rgb="FFFFFFFF"/>
      </bottom>
      <diagonal/>
    </border>
    <border>
      <left style="thin">
        <color rgb="FFFFFFFF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000000"/>
      </right>
      <top style="thin">
        <color rgb="FFFFFFFF"/>
      </top>
      <bottom/>
      <diagonal/>
    </border>
    <border>
      <left style="thin">
        <color rgb="FF000000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 style="thin">
        <color rgb="FFFFFFFF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808080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93">
    <xf numFmtId="0" fontId="0" fillId="0" borderId="0" xfId="0"/>
    <xf numFmtId="0" fontId="1" fillId="0" borderId="0" xfId="0" applyFont="1"/>
    <xf numFmtId="0" fontId="5" fillId="0" borderId="0" xfId="0" applyFont="1"/>
    <xf numFmtId="0" fontId="1" fillId="0" borderId="1" xfId="0" applyFont="1" applyFill="1" applyBorder="1"/>
    <xf numFmtId="0" fontId="5" fillId="0" borderId="1" xfId="0" applyFont="1" applyFill="1" applyBorder="1"/>
    <xf numFmtId="0" fontId="5" fillId="0" borderId="2" xfId="0" applyFont="1" applyFill="1" applyBorder="1"/>
    <xf numFmtId="0" fontId="1" fillId="0" borderId="2" xfId="0" applyFont="1" applyFill="1" applyBorder="1" applyAlignment="1">
      <alignment horizontal="center"/>
    </xf>
    <xf numFmtId="9" fontId="1" fillId="0" borderId="2" xfId="0" applyNumberFormat="1" applyFont="1" applyFill="1" applyBorder="1" applyAlignment="1">
      <alignment horizontal="center"/>
    </xf>
    <xf numFmtId="0" fontId="1" fillId="0" borderId="3" xfId="0" applyFont="1" applyFill="1" applyBorder="1"/>
    <xf numFmtId="0" fontId="5" fillId="2" borderId="4" xfId="0" applyFont="1" applyFill="1" applyBorder="1" applyAlignment="1">
      <alignment horizontal="center"/>
    </xf>
    <xf numFmtId="0" fontId="6" fillId="0" borderId="0" xfId="0" applyFont="1"/>
    <xf numFmtId="0" fontId="0" fillId="0" borderId="1" xfId="0" applyFill="1" applyBorder="1"/>
    <xf numFmtId="0" fontId="1" fillId="3" borderId="1" xfId="0" applyFont="1" applyFill="1" applyBorder="1"/>
    <xf numFmtId="0" fontId="7" fillId="3" borderId="1" xfId="0" applyFont="1" applyFill="1" applyBorder="1"/>
    <xf numFmtId="164" fontId="1" fillId="0" borderId="1" xfId="0" applyNumberFormat="1" applyFont="1" applyFill="1" applyBorder="1"/>
    <xf numFmtId="0" fontId="1" fillId="0" borderId="5" xfId="0" applyFont="1" applyFill="1" applyBorder="1"/>
    <xf numFmtId="0" fontId="0" fillId="0" borderId="3" xfId="0" applyFill="1" applyBorder="1"/>
    <xf numFmtId="0" fontId="1" fillId="0" borderId="7" xfId="0" applyFont="1" applyFill="1" applyBorder="1"/>
    <xf numFmtId="0" fontId="0" fillId="0" borderId="7" xfId="0" applyFill="1" applyBorder="1"/>
    <xf numFmtId="0" fontId="1" fillId="0" borderId="8" xfId="0" applyFont="1" applyFill="1" applyBorder="1"/>
    <xf numFmtId="0" fontId="0" fillId="0" borderId="8" xfId="0" applyFill="1" applyBorder="1"/>
    <xf numFmtId="0" fontId="1" fillId="0" borderId="9" xfId="0" applyFont="1" applyFill="1" applyBorder="1"/>
    <xf numFmtId="0" fontId="0" fillId="0" borderId="9" xfId="0" applyFill="1" applyBorder="1"/>
    <xf numFmtId="0" fontId="1" fillId="0" borderId="10" xfId="0" applyFont="1" applyFill="1" applyBorder="1"/>
    <xf numFmtId="0" fontId="0" fillId="0" borderId="10" xfId="0" applyFill="1" applyBorder="1"/>
    <xf numFmtId="0" fontId="1" fillId="0" borderId="11" xfId="0" applyFont="1" applyFill="1" applyBorder="1"/>
    <xf numFmtId="0" fontId="0" fillId="0" borderId="11" xfId="0" applyFill="1" applyBorder="1"/>
    <xf numFmtId="164" fontId="1" fillId="0" borderId="3" xfId="0" applyNumberFormat="1" applyFont="1" applyFill="1" applyBorder="1"/>
    <xf numFmtId="0" fontId="1" fillId="0" borderId="12" xfId="0" applyFont="1" applyFill="1" applyBorder="1"/>
    <xf numFmtId="0" fontId="0" fillId="0" borderId="12" xfId="0" applyFill="1" applyBorder="1"/>
    <xf numFmtId="0" fontId="1" fillId="0" borderId="13" xfId="0" applyFont="1" applyFill="1" applyBorder="1"/>
    <xf numFmtId="0" fontId="1" fillId="0" borderId="14" xfId="0" applyFont="1" applyFill="1" applyBorder="1"/>
    <xf numFmtId="0" fontId="1" fillId="0" borderId="15" xfId="0" applyFont="1" applyFill="1" applyBorder="1"/>
    <xf numFmtId="164" fontId="6" fillId="0" borderId="15" xfId="0" applyNumberFormat="1" applyFont="1" applyFill="1" applyBorder="1"/>
    <xf numFmtId="164" fontId="1" fillId="0" borderId="15" xfId="0" applyNumberFormat="1" applyFont="1" applyFill="1" applyBorder="1"/>
    <xf numFmtId="164" fontId="1" fillId="0" borderId="16" xfId="0" applyNumberFormat="1" applyFont="1" applyFill="1" applyBorder="1"/>
    <xf numFmtId="0" fontId="1" fillId="0" borderId="17" xfId="0" applyFont="1" applyFill="1" applyBorder="1"/>
    <xf numFmtId="0" fontId="1" fillId="0" borderId="6" xfId="0" applyFont="1" applyFill="1" applyBorder="1"/>
    <xf numFmtId="0" fontId="1" fillId="0" borderId="19" xfId="0" applyFont="1" applyFill="1" applyBorder="1"/>
    <xf numFmtId="0" fontId="1" fillId="0" borderId="20" xfId="0" applyFont="1" applyFill="1" applyBorder="1"/>
    <xf numFmtId="0" fontId="1" fillId="0" borderId="21" xfId="0" applyFont="1" applyFill="1" applyBorder="1"/>
    <xf numFmtId="0" fontId="1" fillId="0" borderId="23" xfId="0" applyFont="1" applyFill="1" applyBorder="1"/>
    <xf numFmtId="0" fontId="1" fillId="0" borderId="24" xfId="0" applyFont="1" applyFill="1" applyBorder="1"/>
    <xf numFmtId="0" fontId="10" fillId="0" borderId="21" xfId="0" applyFont="1" applyFill="1" applyBorder="1"/>
    <xf numFmtId="0" fontId="6" fillId="0" borderId="11" xfId="0" applyFont="1" applyFill="1" applyBorder="1"/>
    <xf numFmtId="0" fontId="6" fillId="0" borderId="21" xfId="0" applyFont="1" applyFill="1" applyBorder="1"/>
    <xf numFmtId="0" fontId="1" fillId="0" borderId="32" xfId="0" applyFont="1" applyFill="1" applyBorder="1"/>
    <xf numFmtId="0" fontId="1" fillId="0" borderId="15" xfId="0" applyFont="1" applyFill="1" applyBorder="1" applyAlignment="1">
      <alignment wrapText="1"/>
    </xf>
    <xf numFmtId="0" fontId="1" fillId="0" borderId="11" xfId="0" applyFont="1" applyFill="1" applyBorder="1" applyAlignment="1">
      <alignment wrapText="1"/>
    </xf>
    <xf numFmtId="0" fontId="6" fillId="0" borderId="31" xfId="0" applyFont="1" applyFill="1" applyBorder="1"/>
    <xf numFmtId="0" fontId="6" fillId="0" borderId="12" xfId="0" applyFont="1" applyFill="1" applyBorder="1"/>
    <xf numFmtId="164" fontId="1" fillId="0" borderId="32" xfId="0" applyNumberFormat="1" applyFont="1" applyFill="1" applyBorder="1"/>
    <xf numFmtId="0" fontId="6" fillId="0" borderId="33" xfId="0" applyFont="1" applyFill="1" applyBorder="1"/>
    <xf numFmtId="0" fontId="13" fillId="0" borderId="0" xfId="0" applyFont="1"/>
    <xf numFmtId="0" fontId="6" fillId="0" borderId="28" xfId="0" applyFont="1" applyFill="1" applyBorder="1"/>
    <xf numFmtId="0" fontId="6" fillId="0" borderId="44" xfId="0" applyFont="1" applyFill="1" applyBorder="1"/>
    <xf numFmtId="0" fontId="6" fillId="0" borderId="45" xfId="0" applyFont="1" applyFill="1" applyBorder="1"/>
    <xf numFmtId="164" fontId="1" fillId="0" borderId="46" xfId="0" applyNumberFormat="1" applyFont="1" applyFill="1" applyBorder="1"/>
    <xf numFmtId="164" fontId="6" fillId="0" borderId="48" xfId="0" applyNumberFormat="1" applyFont="1" applyFill="1" applyBorder="1"/>
    <xf numFmtId="164" fontId="6" fillId="0" borderId="49" xfId="0" applyNumberFormat="1" applyFont="1" applyFill="1" applyBorder="1"/>
    <xf numFmtId="164" fontId="6" fillId="0" borderId="50" xfId="0" applyNumberFormat="1" applyFont="1" applyFill="1" applyBorder="1"/>
    <xf numFmtId="0" fontId="6" fillId="0" borderId="47" xfId="0" applyFont="1" applyFill="1" applyBorder="1"/>
    <xf numFmtId="0" fontId="6" fillId="0" borderId="51" xfId="0" applyFont="1" applyFill="1" applyBorder="1"/>
    <xf numFmtId="164" fontId="6" fillId="0" borderId="52" xfId="0" applyNumberFormat="1" applyFont="1" applyFill="1" applyBorder="1"/>
    <xf numFmtId="164" fontId="6" fillId="0" borderId="53" xfId="0" applyNumberFormat="1" applyFont="1" applyFill="1" applyBorder="1"/>
    <xf numFmtId="164" fontId="6" fillId="0" borderId="54" xfId="0" applyNumberFormat="1" applyFont="1" applyFill="1" applyBorder="1"/>
    <xf numFmtId="0" fontId="6" fillId="0" borderId="29" xfId="0" applyFont="1" applyFill="1" applyBorder="1"/>
    <xf numFmtId="164" fontId="6" fillId="0" borderId="0" xfId="0" applyNumberFormat="1" applyFont="1" applyFill="1" applyBorder="1"/>
    <xf numFmtId="164" fontId="6" fillId="0" borderId="55" xfId="0" applyNumberFormat="1" applyFont="1" applyFill="1" applyBorder="1"/>
    <xf numFmtId="164" fontId="5" fillId="0" borderId="55" xfId="0" applyNumberFormat="1" applyFont="1" applyFill="1" applyBorder="1"/>
    <xf numFmtId="164" fontId="6" fillId="0" borderId="43" xfId="0" applyNumberFormat="1" applyFont="1" applyFill="1" applyBorder="1"/>
    <xf numFmtId="164" fontId="6" fillId="0" borderId="56" xfId="0" applyNumberFormat="1" applyFont="1" applyFill="1" applyBorder="1"/>
    <xf numFmtId="164" fontId="1" fillId="0" borderId="56" xfId="0" applyNumberFormat="1" applyFont="1" applyFill="1" applyBorder="1"/>
    <xf numFmtId="0" fontId="1" fillId="0" borderId="57" xfId="0" applyFont="1" applyFill="1" applyBorder="1"/>
    <xf numFmtId="0" fontId="0" fillId="0" borderId="56" xfId="0" applyFill="1" applyBorder="1"/>
    <xf numFmtId="0" fontId="0" fillId="0" borderId="41" xfId="0" applyFill="1" applyBorder="1"/>
    <xf numFmtId="0" fontId="0" fillId="0" borderId="43" xfId="0" applyFill="1" applyBorder="1"/>
    <xf numFmtId="0" fontId="0" fillId="0" borderId="42" xfId="0" applyFill="1" applyBorder="1"/>
    <xf numFmtId="0" fontId="0" fillId="0" borderId="15" xfId="0" applyFill="1" applyBorder="1"/>
    <xf numFmtId="0" fontId="0" fillId="0" borderId="16" xfId="0" applyFill="1" applyBorder="1"/>
    <xf numFmtId="0" fontId="0" fillId="0" borderId="32" xfId="0" applyFill="1" applyBorder="1"/>
    <xf numFmtId="0" fontId="0" fillId="0" borderId="14" xfId="0" applyFill="1" applyBorder="1"/>
    <xf numFmtId="0" fontId="0" fillId="0" borderId="21" xfId="0" applyFill="1" applyBorder="1"/>
    <xf numFmtId="164" fontId="11" fillId="0" borderId="21" xfId="0" applyNumberFormat="1" applyFont="1" applyFill="1" applyBorder="1"/>
    <xf numFmtId="164" fontId="0" fillId="0" borderId="21" xfId="0" applyNumberFormat="1" applyFill="1" applyBorder="1"/>
    <xf numFmtId="164" fontId="12" fillId="0" borderId="21" xfId="0" applyNumberFormat="1" applyFont="1" applyFill="1" applyBorder="1"/>
    <xf numFmtId="0" fontId="0" fillId="0" borderId="22" xfId="0" applyFill="1" applyBorder="1"/>
    <xf numFmtId="164" fontId="11" fillId="0" borderId="31" xfId="0" applyNumberFormat="1" applyFont="1" applyFill="1" applyBorder="1"/>
    <xf numFmtId="0" fontId="11" fillId="0" borderId="20" xfId="0" applyFont="1" applyFill="1" applyBorder="1"/>
    <xf numFmtId="0" fontId="11" fillId="0" borderId="21" xfId="0" applyFont="1" applyFill="1" applyBorder="1"/>
    <xf numFmtId="0" fontId="0" fillId="0" borderId="62" xfId="0" applyFill="1" applyBorder="1"/>
    <xf numFmtId="164" fontId="1" fillId="0" borderId="43" xfId="0" applyNumberFormat="1" applyFont="1" applyFill="1" applyBorder="1"/>
    <xf numFmtId="164" fontId="6" fillId="0" borderId="51" xfId="0" applyNumberFormat="1" applyFont="1" applyFill="1" applyBorder="1"/>
    <xf numFmtId="164" fontId="6" fillId="0" borderId="47" xfId="0" applyNumberFormat="1" applyFont="1" applyFill="1" applyBorder="1"/>
    <xf numFmtId="164" fontId="6" fillId="0" borderId="29" xfId="0" applyNumberFormat="1" applyFont="1" applyFill="1" applyBorder="1"/>
    <xf numFmtId="164" fontId="1" fillId="0" borderId="64" xfId="0" applyNumberFormat="1" applyFont="1" applyFill="1" applyBorder="1"/>
    <xf numFmtId="164" fontId="1" fillId="0" borderId="65" xfId="0" applyNumberFormat="1" applyFont="1" applyFill="1" applyBorder="1"/>
    <xf numFmtId="0" fontId="1" fillId="0" borderId="68" xfId="0" applyFont="1" applyFill="1" applyBorder="1"/>
    <xf numFmtId="164" fontId="1" fillId="0" borderId="69" xfId="0" applyNumberFormat="1" applyFont="1" applyFill="1" applyBorder="1"/>
    <xf numFmtId="164" fontId="1" fillId="0" borderId="8" xfId="0" applyNumberFormat="1" applyFont="1" applyFill="1" applyBorder="1"/>
    <xf numFmtId="164" fontId="1" fillId="0" borderId="70" xfId="0" applyNumberFormat="1" applyFont="1" applyFill="1" applyBorder="1"/>
    <xf numFmtId="0" fontId="1" fillId="0" borderId="18" xfId="0" applyFont="1" applyFill="1" applyBorder="1"/>
    <xf numFmtId="0" fontId="1" fillId="0" borderId="69" xfId="0" applyFont="1" applyFill="1" applyBorder="1"/>
    <xf numFmtId="164" fontId="2" fillId="0" borderId="14" xfId="0" applyNumberFormat="1" applyFont="1" applyFill="1" applyBorder="1"/>
    <xf numFmtId="0" fontId="6" fillId="0" borderId="9" xfId="0" applyFont="1" applyFill="1" applyBorder="1"/>
    <xf numFmtId="164" fontId="12" fillId="0" borderId="20" xfId="0" applyNumberFormat="1" applyFont="1" applyFill="1" applyBorder="1"/>
    <xf numFmtId="164" fontId="1" fillId="0" borderId="88" xfId="0" applyNumberFormat="1" applyFont="1" applyFill="1" applyBorder="1"/>
    <xf numFmtId="0" fontId="1" fillId="0" borderId="89" xfId="0" applyFont="1" applyFill="1" applyBorder="1"/>
    <xf numFmtId="0" fontId="1" fillId="0" borderId="90" xfId="0" applyFont="1" applyFill="1" applyBorder="1"/>
    <xf numFmtId="0" fontId="1" fillId="0" borderId="91" xfId="0" applyFont="1" applyFill="1" applyBorder="1"/>
    <xf numFmtId="0" fontId="6" fillId="0" borderId="68" xfId="0" applyFont="1" applyFill="1" applyBorder="1"/>
    <xf numFmtId="0" fontId="6" fillId="0" borderId="7" xfId="0" applyFont="1" applyFill="1" applyBorder="1"/>
    <xf numFmtId="0" fontId="0" fillId="3" borderId="3" xfId="0" applyFill="1" applyBorder="1"/>
    <xf numFmtId="0" fontId="0" fillId="0" borderId="94" xfId="0" applyFill="1" applyBorder="1"/>
    <xf numFmtId="0" fontId="13" fillId="0" borderId="94" xfId="0" applyFont="1" applyFill="1" applyBorder="1"/>
    <xf numFmtId="0" fontId="0" fillId="0" borderId="95" xfId="0" applyFill="1" applyBorder="1"/>
    <xf numFmtId="0" fontId="0" fillId="0" borderId="96" xfId="0" applyFill="1" applyBorder="1"/>
    <xf numFmtId="0" fontId="0" fillId="0" borderId="97" xfId="0" applyFill="1" applyBorder="1"/>
    <xf numFmtId="0" fontId="0" fillId="0" borderId="98" xfId="0" applyFill="1" applyBorder="1"/>
    <xf numFmtId="0" fontId="0" fillId="0" borderId="99" xfId="0" applyFill="1" applyBorder="1"/>
    <xf numFmtId="0" fontId="0" fillId="0" borderId="100" xfId="0" applyFill="1" applyBorder="1"/>
    <xf numFmtId="0" fontId="1" fillId="0" borderId="101" xfId="0" applyFont="1" applyFill="1" applyBorder="1"/>
    <xf numFmtId="0" fontId="1" fillId="0" borderId="27" xfId="0" applyFont="1" applyFill="1" applyBorder="1"/>
    <xf numFmtId="0" fontId="1" fillId="0" borderId="4" xfId="0" applyFont="1" applyFill="1" applyBorder="1"/>
    <xf numFmtId="0" fontId="0" fillId="0" borderId="4" xfId="0" applyFill="1" applyBorder="1"/>
    <xf numFmtId="0" fontId="0" fillId="0" borderId="102" xfId="0" applyFill="1" applyBorder="1"/>
    <xf numFmtId="0" fontId="0" fillId="2" borderId="0" xfId="0" applyFill="1"/>
    <xf numFmtId="0" fontId="1" fillId="0" borderId="87" xfId="0" applyFont="1" applyBorder="1"/>
    <xf numFmtId="0" fontId="5" fillId="2" borderId="0" xfId="0" applyFont="1" applyFill="1"/>
    <xf numFmtId="0" fontId="5" fillId="2" borderId="0" xfId="0" applyFont="1" applyFill="1" applyAlignment="1">
      <alignment horizontal="center"/>
    </xf>
    <xf numFmtId="0" fontId="1" fillId="0" borderId="1" xfId="0" applyFont="1" applyFill="1" applyBorder="1" applyAlignment="1">
      <alignment wrapText="1"/>
    </xf>
    <xf numFmtId="0" fontId="0" fillId="0" borderId="5" xfId="0" applyFill="1" applyBorder="1"/>
    <xf numFmtId="164" fontId="1" fillId="0" borderId="87" xfId="0" applyNumberFormat="1" applyFont="1" applyBorder="1"/>
    <xf numFmtId="164" fontId="1" fillId="0" borderId="0" xfId="0" applyNumberFormat="1" applyFont="1"/>
    <xf numFmtId="165" fontId="1" fillId="0" borderId="0" xfId="0" applyNumberFormat="1" applyFont="1"/>
    <xf numFmtId="0" fontId="6" fillId="0" borderId="87" xfId="0" applyFont="1" applyBorder="1"/>
    <xf numFmtId="164" fontId="6" fillId="0" borderId="87" xfId="0" applyNumberFormat="1" applyFont="1" applyBorder="1"/>
    <xf numFmtId="165" fontId="6" fillId="0" borderId="87" xfId="0" applyNumberFormat="1" applyFont="1" applyBorder="1"/>
    <xf numFmtId="0" fontId="11" fillId="0" borderId="87" xfId="0" applyFont="1" applyBorder="1"/>
    <xf numFmtId="0" fontId="11" fillId="0" borderId="0" xfId="0" applyFont="1"/>
    <xf numFmtId="164" fontId="6" fillId="0" borderId="0" xfId="0" applyNumberFormat="1" applyFont="1"/>
    <xf numFmtId="165" fontId="6" fillId="0" borderId="0" xfId="0" applyNumberFormat="1" applyFont="1"/>
    <xf numFmtId="164" fontId="5" fillId="0" borderId="0" xfId="0" applyNumberFormat="1" applyFont="1"/>
    <xf numFmtId="165" fontId="5" fillId="0" borderId="0" xfId="0" applyNumberFormat="1" applyFont="1"/>
    <xf numFmtId="0" fontId="14" fillId="0" borderId="0" xfId="0" applyFont="1"/>
    <xf numFmtId="0" fontId="16" fillId="0" borderId="0" xfId="0" applyFont="1"/>
    <xf numFmtId="164" fontId="14" fillId="0" borderId="67" xfId="0" applyNumberFormat="1" applyFont="1" applyBorder="1"/>
    <xf numFmtId="165" fontId="14" fillId="0" borderId="67" xfId="0" applyNumberFormat="1" applyFont="1" applyBorder="1"/>
    <xf numFmtId="165" fontId="15" fillId="0" borderId="67" xfId="0" applyNumberFormat="1" applyFont="1" applyBorder="1"/>
    <xf numFmtId="0" fontId="16" fillId="0" borderId="67" xfId="0" applyFont="1" applyBorder="1"/>
    <xf numFmtId="0" fontId="0" fillId="2" borderId="105" xfId="0" applyFill="1" applyBorder="1"/>
    <xf numFmtId="0" fontId="11" fillId="0" borderId="106" xfId="0" applyFont="1" applyBorder="1"/>
    <xf numFmtId="0" fontId="11" fillId="0" borderId="105" xfId="0" applyFont="1" applyBorder="1"/>
    <xf numFmtId="0" fontId="0" fillId="0" borderId="105" xfId="0" applyBorder="1"/>
    <xf numFmtId="0" fontId="16" fillId="0" borderId="107" xfId="0" applyFont="1" applyBorder="1"/>
    <xf numFmtId="165" fontId="1" fillId="0" borderId="1" xfId="0" applyNumberFormat="1" applyFont="1" applyFill="1" applyBorder="1"/>
    <xf numFmtId="165" fontId="1" fillId="0" borderId="3" xfId="0" applyNumberFormat="1" applyFont="1" applyFill="1" applyBorder="1"/>
    <xf numFmtId="164" fontId="5" fillId="2" borderId="0" xfId="0" applyNumberFormat="1" applyFont="1" applyFill="1" applyAlignment="1">
      <alignment horizontal="center"/>
    </xf>
    <xf numFmtId="165" fontId="5" fillId="2" borderId="0" xfId="0" applyNumberFormat="1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1" fillId="3" borderId="1" xfId="0" applyFont="1" applyFill="1" applyBorder="1" applyAlignment="1">
      <alignment vertical="center"/>
    </xf>
    <xf numFmtId="0" fontId="0" fillId="3" borderId="1" xfId="0" applyFill="1" applyBorder="1" applyAlignment="1">
      <alignment vertical="center"/>
    </xf>
    <xf numFmtId="0" fontId="0" fillId="3" borderId="3" xfId="0" applyFill="1" applyBorder="1" applyAlignment="1">
      <alignment vertical="center"/>
    </xf>
    <xf numFmtId="164" fontId="1" fillId="0" borderId="1" xfId="0" applyNumberFormat="1" applyFont="1" applyFill="1" applyBorder="1" applyAlignment="1">
      <alignment wrapText="1"/>
    </xf>
    <xf numFmtId="165" fontId="5" fillId="0" borderId="1" xfId="0" applyNumberFormat="1" applyFont="1" applyFill="1" applyBorder="1" applyAlignment="1">
      <alignment wrapText="1"/>
    </xf>
    <xf numFmtId="0" fontId="1" fillId="0" borderId="1" xfId="0" applyFont="1" applyFill="1" applyBorder="1" applyAlignment="1">
      <alignment vertical="center"/>
    </xf>
    <xf numFmtId="166" fontId="1" fillId="0" borderId="0" xfId="0" applyNumberFormat="1" applyFont="1"/>
    <xf numFmtId="164" fontId="1" fillId="0" borderId="7" xfId="0" applyNumberFormat="1" applyFont="1" applyFill="1" applyBorder="1" applyAlignment="1">
      <alignment wrapText="1"/>
    </xf>
    <xf numFmtId="165" fontId="5" fillId="0" borderId="7" xfId="0" applyNumberFormat="1" applyFont="1" applyFill="1" applyBorder="1" applyAlignment="1">
      <alignment wrapText="1"/>
    </xf>
    <xf numFmtId="165" fontId="1" fillId="0" borderId="8" xfId="0" applyNumberFormat="1" applyFont="1" applyFill="1" applyBorder="1"/>
    <xf numFmtId="49" fontId="6" fillId="0" borderId="87" xfId="0" applyNumberFormat="1" applyFont="1" applyBorder="1"/>
    <xf numFmtId="166" fontId="6" fillId="0" borderId="87" xfId="0" applyNumberFormat="1" applyFont="1" applyBorder="1"/>
    <xf numFmtId="166" fontId="6" fillId="0" borderId="0" xfId="0" applyNumberFormat="1" applyFont="1"/>
    <xf numFmtId="0" fontId="5" fillId="0" borderId="0" xfId="0" applyFont="1" applyAlignment="1">
      <alignment horizontal="left"/>
    </xf>
    <xf numFmtId="0" fontId="17" fillId="0" borderId="0" xfId="0" applyFont="1" applyAlignment="1">
      <alignment wrapText="1"/>
    </xf>
    <xf numFmtId="164" fontId="17" fillId="0" borderId="0" xfId="0" applyNumberFormat="1" applyFont="1" applyAlignment="1">
      <alignment wrapText="1"/>
    </xf>
    <xf numFmtId="166" fontId="17" fillId="0" borderId="0" xfId="0" applyNumberFormat="1" applyFont="1" applyAlignment="1">
      <alignment wrapText="1"/>
    </xf>
    <xf numFmtId="165" fontId="17" fillId="0" borderId="0" xfId="0" applyNumberFormat="1" applyFont="1" applyAlignment="1">
      <alignment wrapText="1"/>
    </xf>
    <xf numFmtId="165" fontId="17" fillId="0" borderId="0" xfId="0" applyNumberFormat="1" applyFont="1"/>
    <xf numFmtId="0" fontId="17" fillId="0" borderId="0" xfId="0" applyFont="1"/>
    <xf numFmtId="0" fontId="6" fillId="0" borderId="0" xfId="0" applyFont="1" applyAlignment="1">
      <alignment horizontal="center" wrapText="1"/>
    </xf>
    <xf numFmtId="49" fontId="17" fillId="0" borderId="0" xfId="0" applyNumberFormat="1" applyFont="1" applyAlignment="1">
      <alignment horizontal="left" wrapText="1"/>
    </xf>
    <xf numFmtId="166" fontId="17" fillId="0" borderId="0" xfId="0" applyNumberFormat="1" applyFont="1"/>
    <xf numFmtId="0" fontId="18" fillId="0" borderId="0" xfId="0" applyFont="1" applyAlignment="1">
      <alignment wrapText="1"/>
    </xf>
    <xf numFmtId="164" fontId="18" fillId="0" borderId="0" xfId="0" applyNumberFormat="1" applyFont="1" applyAlignment="1">
      <alignment wrapText="1"/>
    </xf>
    <xf numFmtId="166" fontId="18" fillId="0" borderId="0" xfId="0" applyNumberFormat="1" applyFont="1" applyAlignment="1">
      <alignment wrapText="1"/>
    </xf>
    <xf numFmtId="165" fontId="18" fillId="0" borderId="0" xfId="0" applyNumberFormat="1" applyFont="1" applyAlignment="1">
      <alignment wrapText="1"/>
    </xf>
    <xf numFmtId="165" fontId="18" fillId="0" borderId="0" xfId="0" applyNumberFormat="1" applyFont="1"/>
    <xf numFmtId="0" fontId="18" fillId="0" borderId="0" xfId="0" applyFont="1"/>
    <xf numFmtId="49" fontId="18" fillId="0" borderId="0" xfId="0" applyNumberFormat="1" applyFont="1" applyAlignment="1">
      <alignment horizontal="left" wrapText="1"/>
    </xf>
    <xf numFmtId="166" fontId="18" fillId="0" borderId="0" xfId="0" applyNumberFormat="1" applyFont="1"/>
    <xf numFmtId="166" fontId="5" fillId="0" borderId="0" xfId="0" applyNumberFormat="1" applyFont="1"/>
    <xf numFmtId="0" fontId="14" fillId="0" borderId="109" xfId="0" applyFont="1" applyBorder="1"/>
    <xf numFmtId="166" fontId="14" fillId="0" borderId="109" xfId="0" applyNumberFormat="1" applyFont="1" applyBorder="1"/>
    <xf numFmtId="164" fontId="14" fillId="0" borderId="109" xfId="0" applyNumberFormat="1" applyFont="1" applyBorder="1"/>
    <xf numFmtId="0" fontId="6" fillId="0" borderId="106" xfId="0" applyFont="1" applyBorder="1"/>
    <xf numFmtId="0" fontId="6" fillId="0" borderId="105" xfId="0" applyFont="1" applyBorder="1"/>
    <xf numFmtId="166" fontId="17" fillId="0" borderId="105" xfId="0" applyNumberFormat="1" applyFont="1" applyBorder="1"/>
    <xf numFmtId="0" fontId="5" fillId="0" borderId="105" xfId="0" applyFont="1" applyBorder="1"/>
    <xf numFmtId="0" fontId="1" fillId="0" borderId="105" xfId="0" applyFont="1" applyBorder="1"/>
    <xf numFmtId="166" fontId="18" fillId="0" borderId="105" xfId="0" applyNumberFormat="1" applyFont="1" applyBorder="1"/>
    <xf numFmtId="0" fontId="14" fillId="0" borderId="110" xfId="0" applyFont="1" applyBorder="1"/>
    <xf numFmtId="0" fontId="1" fillId="0" borderId="5" xfId="0" applyFont="1" applyFill="1" applyBorder="1" applyAlignment="1">
      <alignment wrapText="1"/>
    </xf>
    <xf numFmtId="0" fontId="0" fillId="0" borderId="24" xfId="0" applyFill="1" applyBorder="1"/>
    <xf numFmtId="0" fontId="0" fillId="0" borderId="19" xfId="0" applyFill="1" applyBorder="1"/>
    <xf numFmtId="0" fontId="0" fillId="0" borderId="23" xfId="0" applyFill="1" applyBorder="1"/>
    <xf numFmtId="0" fontId="4" fillId="0" borderId="24" xfId="0" applyFont="1" applyFill="1" applyBorder="1"/>
    <xf numFmtId="0" fontId="1" fillId="0" borderId="44" xfId="0" applyFont="1" applyBorder="1"/>
    <xf numFmtId="0" fontId="4" fillId="0" borderId="24" xfId="0" applyFont="1" applyFill="1" applyBorder="1" applyAlignment="1">
      <alignment vertical="center"/>
    </xf>
    <xf numFmtId="0" fontId="5" fillId="2" borderId="44" xfId="0" applyFont="1" applyFill="1" applyBorder="1" applyAlignment="1">
      <alignment horizontal="center"/>
    </xf>
    <xf numFmtId="0" fontId="6" fillId="0" borderId="59" xfId="0" applyFont="1" applyBorder="1"/>
    <xf numFmtId="0" fontId="6" fillId="0" borderId="44" xfId="0" applyFont="1" applyBorder="1"/>
    <xf numFmtId="0" fontId="17" fillId="0" borderId="44" xfId="0" applyFont="1" applyBorder="1" applyAlignment="1">
      <alignment wrapText="1"/>
    </xf>
    <xf numFmtId="0" fontId="18" fillId="0" borderId="44" xfId="0" applyFont="1" applyBorder="1" applyAlignment="1">
      <alignment wrapText="1"/>
    </xf>
    <xf numFmtId="0" fontId="14" fillId="0" borderId="112" xfId="0" applyFont="1" applyBorder="1"/>
    <xf numFmtId="0" fontId="13" fillId="0" borderId="1" xfId="0" applyFont="1" applyFill="1" applyBorder="1"/>
    <xf numFmtId="0" fontId="19" fillId="0" borderId="0" xfId="0" applyFont="1"/>
    <xf numFmtId="164" fontId="6" fillId="0" borderId="14" xfId="0" applyNumberFormat="1" applyFont="1" applyFill="1" applyBorder="1"/>
    <xf numFmtId="164" fontId="5" fillId="0" borderId="2" xfId="0" applyNumberFormat="1" applyFont="1" applyFill="1" applyBorder="1"/>
    <xf numFmtId="164" fontId="5" fillId="0" borderId="1" xfId="0" applyNumberFormat="1" applyFont="1" applyFill="1" applyBorder="1"/>
    <xf numFmtId="164" fontId="5" fillId="0" borderId="49" xfId="0" applyNumberFormat="1" applyFont="1" applyFill="1" applyBorder="1"/>
    <xf numFmtId="0" fontId="5" fillId="0" borderId="7" xfId="0" applyFont="1" applyFill="1" applyBorder="1"/>
    <xf numFmtId="164" fontId="5" fillId="0" borderId="7" xfId="0" applyNumberFormat="1" applyFont="1" applyFill="1" applyBorder="1"/>
    <xf numFmtId="0" fontId="5" fillId="0" borderId="8" xfId="0" applyFont="1" applyFill="1" applyBorder="1"/>
    <xf numFmtId="164" fontId="5" fillId="0" borderId="8" xfId="0" applyNumberFormat="1" applyFont="1" applyFill="1" applyBorder="1"/>
    <xf numFmtId="0" fontId="14" fillId="0" borderId="1" xfId="0" applyFont="1" applyFill="1" applyBorder="1"/>
    <xf numFmtId="164" fontId="14" fillId="0" borderId="1" xfId="0" applyNumberFormat="1" applyFont="1" applyFill="1" applyBorder="1"/>
    <xf numFmtId="0" fontId="1" fillId="0" borderId="55" xfId="0" applyFont="1" applyBorder="1"/>
    <xf numFmtId="164" fontId="6" fillId="0" borderId="55" xfId="0" applyNumberFormat="1" applyFont="1" applyBorder="1"/>
    <xf numFmtId="164" fontId="1" fillId="0" borderId="55" xfId="0" applyNumberFormat="1" applyFont="1" applyBorder="1"/>
    <xf numFmtId="0" fontId="1" fillId="0" borderId="0" xfId="0" applyFont="1" applyBorder="1"/>
    <xf numFmtId="164" fontId="1" fillId="0" borderId="0" xfId="0" applyNumberFormat="1" applyFont="1" applyBorder="1"/>
    <xf numFmtId="0" fontId="1" fillId="0" borderId="29" xfId="0" applyFont="1" applyBorder="1"/>
    <xf numFmtId="164" fontId="1" fillId="0" borderId="29" xfId="0" applyNumberFormat="1" applyFont="1" applyBorder="1"/>
    <xf numFmtId="0" fontId="1" fillId="0" borderId="59" xfId="0" applyFont="1" applyBorder="1"/>
    <xf numFmtId="0" fontId="1" fillId="0" borderId="45" xfId="0" applyFont="1" applyBorder="1"/>
    <xf numFmtId="0" fontId="10" fillId="0" borderId="45" xfId="0" applyFont="1" applyBorder="1"/>
    <xf numFmtId="0" fontId="6" fillId="0" borderId="55" xfId="0" applyFont="1" applyBorder="1"/>
    <xf numFmtId="0" fontId="6" fillId="0" borderId="45" xfId="0" applyFont="1" applyBorder="1"/>
    <xf numFmtId="0" fontId="1" fillId="0" borderId="55" xfId="0" applyFont="1" applyBorder="1" applyAlignment="1">
      <alignment wrapText="1"/>
    </xf>
    <xf numFmtId="0" fontId="1" fillId="0" borderId="28" xfId="0" applyFont="1" applyBorder="1"/>
    <xf numFmtId="164" fontId="6" fillId="0" borderId="0" xfId="0" applyNumberFormat="1" applyFont="1" applyBorder="1"/>
    <xf numFmtId="0" fontId="6" fillId="0" borderId="29" xfId="0" applyFont="1" applyBorder="1"/>
    <xf numFmtId="164" fontId="5" fillId="0" borderId="55" xfId="0" applyNumberFormat="1" applyFont="1" applyBorder="1"/>
    <xf numFmtId="0" fontId="6" fillId="0" borderId="28" xfId="0" applyFont="1" applyBorder="1"/>
    <xf numFmtId="0" fontId="6" fillId="0" borderId="0" xfId="0" applyFont="1" applyBorder="1"/>
    <xf numFmtId="164" fontId="6" fillId="0" borderId="29" xfId="0" applyNumberFormat="1" applyFont="1" applyBorder="1"/>
    <xf numFmtId="164" fontId="1" fillId="0" borderId="63" xfId="0" applyNumberFormat="1" applyFont="1" applyBorder="1"/>
    <xf numFmtId="0" fontId="6" fillId="0" borderId="47" xfId="0" applyFont="1" applyBorder="1"/>
    <xf numFmtId="164" fontId="6" fillId="0" borderId="48" xfId="0" applyNumberFormat="1" applyFont="1" applyBorder="1"/>
    <xf numFmtId="164" fontId="6" fillId="0" borderId="49" xfId="0" applyNumberFormat="1" applyFont="1" applyBorder="1"/>
    <xf numFmtId="164" fontId="6" fillId="0" borderId="50" xfId="0" applyNumberFormat="1" applyFont="1" applyBorder="1"/>
    <xf numFmtId="0" fontId="6" fillId="0" borderId="51" xfId="0" applyFont="1" applyBorder="1"/>
    <xf numFmtId="164" fontId="6" fillId="0" borderId="52" xfId="0" applyNumberFormat="1" applyFont="1" applyBorder="1"/>
    <xf numFmtId="164" fontId="6" fillId="0" borderId="53" xfId="0" applyNumberFormat="1" applyFont="1" applyBorder="1"/>
    <xf numFmtId="164" fontId="6" fillId="0" borderId="54" xfId="0" applyNumberFormat="1" applyFont="1" applyBorder="1"/>
    <xf numFmtId="164" fontId="6" fillId="0" borderId="44" xfId="0" applyNumberFormat="1" applyFont="1" applyBorder="1"/>
    <xf numFmtId="164" fontId="6" fillId="0" borderId="45" xfId="0" applyNumberFormat="1" applyFont="1" applyBorder="1"/>
    <xf numFmtId="164" fontId="5" fillId="0" borderId="45" xfId="0" applyNumberFormat="1" applyFont="1" applyBorder="1"/>
    <xf numFmtId="164" fontId="1" fillId="0" borderId="28" xfId="0" applyNumberFormat="1" applyFont="1" applyBorder="1"/>
    <xf numFmtId="164" fontId="6" fillId="0" borderId="51" xfId="0" applyNumberFormat="1" applyFont="1" applyBorder="1"/>
    <xf numFmtId="164" fontId="6" fillId="0" borderId="47" xfId="0" applyNumberFormat="1" applyFont="1" applyBorder="1"/>
    <xf numFmtId="164" fontId="6" fillId="0" borderId="28" xfId="0" applyNumberFormat="1" applyFont="1" applyBorder="1"/>
    <xf numFmtId="164" fontId="1" fillId="0" borderId="93" xfId="0" applyNumberFormat="1" applyFont="1" applyBorder="1"/>
    <xf numFmtId="164" fontId="5" fillId="0" borderId="28" xfId="0" applyNumberFormat="1" applyFont="1" applyBorder="1"/>
    <xf numFmtId="164" fontId="1" fillId="0" borderId="78" xfId="0" applyNumberFormat="1" applyFont="1" applyBorder="1"/>
    <xf numFmtId="0" fontId="1" fillId="0" borderId="79" xfId="0" applyFont="1" applyBorder="1"/>
    <xf numFmtId="0" fontId="1" fillId="0" borderId="77" xfId="0" applyFont="1" applyBorder="1"/>
    <xf numFmtId="0" fontId="0" fillId="0" borderId="0" xfId="0" applyBorder="1"/>
    <xf numFmtId="0" fontId="1" fillId="0" borderId="66" xfId="0" applyFont="1" applyBorder="1"/>
    <xf numFmtId="0" fontId="1" fillId="0" borderId="67" xfId="0" applyFont="1" applyBorder="1"/>
    <xf numFmtId="0" fontId="1" fillId="0" borderId="113" xfId="0" applyFont="1" applyBorder="1"/>
    <xf numFmtId="0" fontId="1" fillId="0" borderId="113" xfId="0" applyFont="1" applyBorder="1" applyAlignment="1">
      <alignment wrapText="1"/>
    </xf>
    <xf numFmtId="0" fontId="1" fillId="0" borderId="106" xfId="0" applyFont="1" applyBorder="1"/>
    <xf numFmtId="0" fontId="1" fillId="0" borderId="93" xfId="0" applyFont="1" applyBorder="1"/>
    <xf numFmtId="0" fontId="1" fillId="0" borderId="107" xfId="0" applyFont="1" applyBorder="1"/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wrapText="1"/>
    </xf>
    <xf numFmtId="0" fontId="6" fillId="0" borderId="59" xfId="0" applyFont="1" applyBorder="1"/>
    <xf numFmtId="0" fontId="1" fillId="0" borderId="73" xfId="0" applyFont="1" applyBorder="1"/>
    <xf numFmtId="0" fontId="3" fillId="0" borderId="112" xfId="0" applyFont="1" applyBorder="1" applyAlignment="1">
      <alignment horizontal="center" vertical="center"/>
    </xf>
    <xf numFmtId="0" fontId="9" fillId="0" borderId="109" xfId="0" applyFont="1" applyBorder="1" applyAlignment="1">
      <alignment horizontal="center" vertical="center"/>
    </xf>
    <xf numFmtId="0" fontId="1" fillId="0" borderId="110" xfId="0" applyFont="1" applyBorder="1" applyAlignment="1">
      <alignment horizontal="center" vertical="center"/>
    </xf>
    <xf numFmtId="0" fontId="4" fillId="0" borderId="28" xfId="0" applyFont="1" applyBorder="1"/>
    <xf numFmtId="0" fontId="4" fillId="0" borderId="29" xfId="0" applyFont="1" applyBorder="1"/>
    <xf numFmtId="0" fontId="1" fillId="0" borderId="29" xfId="0" applyFont="1" applyBorder="1"/>
    <xf numFmtId="0" fontId="1" fillId="0" borderId="93" xfId="0" applyFont="1" applyBorder="1"/>
    <xf numFmtId="0" fontId="6" fillId="0" borderId="34" xfId="0" applyFont="1" applyBorder="1" applyAlignment="1">
      <alignment wrapText="1"/>
    </xf>
    <xf numFmtId="0" fontId="1" fillId="0" borderId="35" xfId="0" applyFont="1" applyBorder="1" applyAlignment="1">
      <alignment wrapText="1"/>
    </xf>
    <xf numFmtId="0" fontId="6" fillId="0" borderId="0" xfId="0" applyFont="1" applyBorder="1"/>
    <xf numFmtId="0" fontId="1" fillId="0" borderId="78" xfId="0" applyFont="1" applyBorder="1"/>
    <xf numFmtId="0" fontId="6" fillId="0" borderId="38" xfId="0" applyFont="1" applyBorder="1"/>
    <xf numFmtId="0" fontId="1" fillId="0" borderId="79" xfId="0" applyFont="1" applyBorder="1"/>
    <xf numFmtId="0" fontId="6" fillId="0" borderId="37" xfId="0" applyFont="1" applyBorder="1"/>
    <xf numFmtId="0" fontId="6" fillId="0" borderId="81" xfId="0" applyFont="1" applyBorder="1"/>
    <xf numFmtId="0" fontId="1" fillId="0" borderId="80" xfId="0" applyFont="1" applyBorder="1"/>
    <xf numFmtId="0" fontId="1" fillId="0" borderId="39" xfId="0" applyFont="1" applyBorder="1"/>
    <xf numFmtId="0" fontId="1" fillId="0" borderId="74" xfId="0" applyFont="1" applyBorder="1"/>
    <xf numFmtId="0" fontId="6" fillId="0" borderId="82" xfId="0" applyFont="1" applyBorder="1"/>
    <xf numFmtId="0" fontId="1" fillId="0" borderId="75" xfId="0" applyFont="1" applyBorder="1"/>
    <xf numFmtId="0" fontId="6" fillId="0" borderId="2" xfId="0" applyFont="1" applyBorder="1"/>
    <xf numFmtId="0" fontId="1" fillId="0" borderId="2" xfId="0" applyFont="1" applyBorder="1"/>
    <xf numFmtId="0" fontId="6" fillId="0" borderId="50" xfId="0" applyFont="1" applyBorder="1"/>
    <xf numFmtId="0" fontId="1" fillId="0" borderId="76" xfId="0" applyFont="1" applyBorder="1"/>
    <xf numFmtId="0" fontId="6" fillId="0" borderId="77" xfId="0" applyFont="1" applyBorder="1"/>
    <xf numFmtId="0" fontId="1" fillId="0" borderId="77" xfId="0" applyFont="1" applyBorder="1"/>
    <xf numFmtId="0" fontId="6" fillId="0" borderId="73" xfId="0" applyFont="1" applyBorder="1"/>
    <xf numFmtId="164" fontId="1" fillId="0" borderId="73" xfId="0" applyNumberFormat="1" applyFont="1" applyBorder="1"/>
    <xf numFmtId="0" fontId="6" fillId="0" borderId="76" xfId="0" applyFont="1" applyBorder="1"/>
    <xf numFmtId="164" fontId="1" fillId="0" borderId="76" xfId="0" applyNumberFormat="1" applyFont="1" applyBorder="1"/>
    <xf numFmtId="0" fontId="8" fillId="3" borderId="18" xfId="1" applyFill="1" applyBorder="1" applyAlignment="1">
      <alignment horizontal="center" vertical="center"/>
    </xf>
    <xf numFmtId="0" fontId="8" fillId="3" borderId="6" xfId="1" applyFill="1" applyBorder="1" applyAlignment="1">
      <alignment horizontal="center" vertical="center"/>
    </xf>
    <xf numFmtId="0" fontId="8" fillId="3" borderId="5" xfId="1" applyFill="1" applyBorder="1" applyAlignment="1">
      <alignment horizontal="left" vertical="center"/>
    </xf>
    <xf numFmtId="0" fontId="8" fillId="3" borderId="6" xfId="1" applyFill="1" applyBorder="1" applyAlignment="1">
      <alignment horizontal="left" vertical="center"/>
    </xf>
    <xf numFmtId="0" fontId="3" fillId="0" borderId="25" xfId="0" applyFont="1" applyFill="1" applyBorder="1" applyAlignment="1">
      <alignment horizontal="center" vertical="center"/>
    </xf>
    <xf numFmtId="0" fontId="9" fillId="0" borderId="26" xfId="0" applyFont="1" applyFill="1" applyBorder="1" applyAlignment="1">
      <alignment horizontal="center" vertical="center"/>
    </xf>
    <xf numFmtId="0" fontId="1" fillId="0" borderId="26" xfId="0" applyFont="1" applyFill="1" applyBorder="1" applyAlignment="1">
      <alignment horizontal="center" vertical="center"/>
    </xf>
    <xf numFmtId="0" fontId="1" fillId="0" borderId="92" xfId="0" applyFont="1" applyFill="1" applyBorder="1" applyAlignment="1">
      <alignment horizontal="center" vertical="center"/>
    </xf>
    <xf numFmtId="0" fontId="4" fillId="0" borderId="28" xfId="0" applyFont="1" applyFill="1" applyBorder="1"/>
    <xf numFmtId="0" fontId="4" fillId="0" borderId="29" xfId="0" applyFont="1" applyFill="1" applyBorder="1"/>
    <xf numFmtId="0" fontId="1" fillId="0" borderId="29" xfId="0" applyFont="1" applyFill="1" applyBorder="1"/>
    <xf numFmtId="0" fontId="1" fillId="0" borderId="93" xfId="0" applyFont="1" applyFill="1" applyBorder="1"/>
    <xf numFmtId="0" fontId="6" fillId="0" borderId="28" xfId="0" applyFont="1" applyFill="1" applyBorder="1" applyAlignment="1">
      <alignment wrapText="1"/>
    </xf>
    <xf numFmtId="0" fontId="1" fillId="0" borderId="29" xfId="0" applyFont="1" applyFill="1" applyBorder="1" applyAlignment="1">
      <alignment wrapText="1"/>
    </xf>
    <xf numFmtId="0" fontId="1" fillId="0" borderId="30" xfId="0" applyFont="1" applyFill="1" applyBorder="1" applyAlignment="1">
      <alignment wrapText="1"/>
    </xf>
    <xf numFmtId="0" fontId="6" fillId="0" borderId="34" xfId="0" applyFont="1" applyFill="1" applyBorder="1" applyAlignment="1">
      <alignment wrapText="1"/>
    </xf>
    <xf numFmtId="0" fontId="1" fillId="0" borderId="35" xfId="0" applyFont="1" applyFill="1" applyBorder="1" applyAlignment="1">
      <alignment wrapText="1"/>
    </xf>
    <xf numFmtId="0" fontId="1" fillId="0" borderId="36" xfId="0" applyFont="1" applyFill="1" applyBorder="1" applyAlignment="1">
      <alignment wrapText="1"/>
    </xf>
    <xf numFmtId="0" fontId="6" fillId="0" borderId="58" xfId="0" applyFont="1" applyFill="1" applyBorder="1"/>
    <xf numFmtId="0" fontId="1" fillId="0" borderId="83" xfId="0" applyFont="1" applyFill="1" applyBorder="1"/>
    <xf numFmtId="0" fontId="1" fillId="0" borderId="40" xfId="0" applyFont="1" applyFill="1" applyBorder="1"/>
    <xf numFmtId="0" fontId="6" fillId="0" borderId="0" xfId="0" applyFont="1" applyFill="1" applyBorder="1"/>
    <xf numFmtId="0" fontId="1" fillId="0" borderId="80" xfId="0" applyFont="1" applyFill="1" applyBorder="1"/>
    <xf numFmtId="0" fontId="1" fillId="0" borderId="30" xfId="0" applyFont="1" applyFill="1" applyBorder="1"/>
    <xf numFmtId="0" fontId="6" fillId="0" borderId="2" xfId="0" applyFont="1" applyFill="1" applyBorder="1"/>
    <xf numFmtId="0" fontId="1" fillId="0" borderId="74" xfId="0" applyFont="1" applyFill="1" applyBorder="1"/>
    <xf numFmtId="0" fontId="1" fillId="0" borderId="36" xfId="0" applyFont="1" applyFill="1" applyBorder="1"/>
    <xf numFmtId="0" fontId="1" fillId="0" borderId="49" xfId="0" applyFont="1" applyFill="1" applyBorder="1"/>
    <xf numFmtId="0" fontId="1" fillId="0" borderId="76" xfId="0" applyFont="1" applyFill="1" applyBorder="1"/>
    <xf numFmtId="0" fontId="6" fillId="0" borderId="59" xfId="0" applyFont="1" applyFill="1" applyBorder="1"/>
    <xf numFmtId="0" fontId="1" fillId="0" borderId="73" xfId="0" applyFont="1" applyFill="1" applyBorder="1"/>
    <xf numFmtId="0" fontId="6" fillId="0" borderId="38" xfId="0" applyFont="1" applyFill="1" applyBorder="1"/>
    <xf numFmtId="0" fontId="6" fillId="0" borderId="37" xfId="0" applyFont="1" applyFill="1" applyBorder="1"/>
    <xf numFmtId="0" fontId="6" fillId="0" borderId="81" xfId="0" applyFont="1" applyFill="1" applyBorder="1"/>
    <xf numFmtId="0" fontId="1" fillId="0" borderId="39" xfId="0" applyFont="1" applyFill="1" applyBorder="1"/>
    <xf numFmtId="0" fontId="5" fillId="0" borderId="5" xfId="0" applyFont="1" applyFill="1" applyBorder="1" applyAlignment="1">
      <alignment wrapText="1"/>
    </xf>
    <xf numFmtId="0" fontId="1" fillId="0" borderId="103" xfId="0" applyFont="1" applyFill="1" applyBorder="1" applyAlignment="1">
      <alignment wrapText="1"/>
    </xf>
    <xf numFmtId="0" fontId="1" fillId="0" borderId="6" xfId="0" applyFont="1" applyFill="1" applyBorder="1" applyAlignment="1">
      <alignment wrapText="1"/>
    </xf>
    <xf numFmtId="0" fontId="4" fillId="0" borderId="111" xfId="0" applyFont="1" applyFill="1" applyBorder="1" applyAlignment="1">
      <alignment wrapText="1"/>
    </xf>
    <xf numFmtId="0" fontId="4" fillId="0" borderId="103" xfId="0" applyFont="1" applyFill="1" applyBorder="1" applyAlignment="1">
      <alignment wrapText="1"/>
    </xf>
    <xf numFmtId="0" fontId="4" fillId="0" borderId="6" xfId="0" applyFont="1" applyFill="1" applyBorder="1" applyAlignment="1">
      <alignment wrapText="1"/>
    </xf>
    <xf numFmtId="0" fontId="6" fillId="0" borderId="72" xfId="0" applyFont="1" applyFill="1" applyBorder="1"/>
    <xf numFmtId="0" fontId="1" fillId="0" borderId="84" xfId="0" applyFont="1" applyFill="1" applyBorder="1"/>
    <xf numFmtId="0" fontId="1" fillId="0" borderId="16" xfId="0" applyFont="1" applyFill="1" applyBorder="1"/>
    <xf numFmtId="0" fontId="6" fillId="0" borderId="86" xfId="0" applyFont="1" applyFill="1" applyBorder="1"/>
    <xf numFmtId="0" fontId="1" fillId="0" borderId="77" xfId="0" applyFont="1" applyFill="1" applyBorder="1"/>
    <xf numFmtId="0" fontId="1" fillId="0" borderId="27" xfId="0" applyFont="1" applyFill="1" applyBorder="1"/>
    <xf numFmtId="0" fontId="6" fillId="0" borderId="78" xfId="0" applyFont="1" applyFill="1" applyBorder="1"/>
    <xf numFmtId="164" fontId="1" fillId="0" borderId="78" xfId="0" applyNumberFormat="1" applyFont="1" applyFill="1" applyBorder="1"/>
    <xf numFmtId="0" fontId="6" fillId="0" borderId="79" xfId="0" applyFont="1" applyFill="1" applyBorder="1"/>
    <xf numFmtId="164" fontId="1" fillId="0" borderId="79" xfId="0" applyNumberFormat="1" applyFont="1" applyFill="1" applyBorder="1"/>
    <xf numFmtId="0" fontId="6" fillId="0" borderId="87" xfId="0" applyFont="1" applyFill="1" applyBorder="1"/>
    <xf numFmtId="164" fontId="1" fillId="0" borderId="85" xfId="0" applyNumberFormat="1" applyFont="1" applyFill="1" applyBorder="1"/>
    <xf numFmtId="0" fontId="6" fillId="0" borderId="44" xfId="0" applyFont="1" applyBorder="1"/>
    <xf numFmtId="0" fontId="6" fillId="0" borderId="0" xfId="0" applyFont="1"/>
    <xf numFmtId="0" fontId="5" fillId="0" borderId="44" xfId="0" applyFont="1" applyBorder="1"/>
    <xf numFmtId="0" fontId="5" fillId="0" borderId="0" xfId="0" applyFont="1"/>
    <xf numFmtId="0" fontId="14" fillId="0" borderId="66" xfId="0" applyFont="1" applyBorder="1"/>
    <xf numFmtId="0" fontId="14" fillId="0" borderId="67" xfId="0" applyFont="1" applyBorder="1"/>
    <xf numFmtId="0" fontId="3" fillId="0" borderId="59" xfId="0" applyFont="1" applyBorder="1" applyAlignment="1">
      <alignment horizontal="center" vertical="center"/>
    </xf>
    <xf numFmtId="0" fontId="9" fillId="0" borderId="87" xfId="0" applyFont="1" applyBorder="1" applyAlignment="1">
      <alignment horizontal="center" vertical="center"/>
    </xf>
    <xf numFmtId="0" fontId="8" fillId="3" borderId="5" xfId="1" applyFill="1" applyBorder="1" applyAlignment="1">
      <alignment horizontal="center" vertical="center"/>
    </xf>
    <xf numFmtId="0" fontId="5" fillId="0" borderId="60" xfId="0" applyFont="1" applyFill="1" applyBorder="1" applyAlignment="1">
      <alignment wrapText="1"/>
    </xf>
    <xf numFmtId="0" fontId="1" fillId="0" borderId="108" xfId="0" applyFont="1" applyFill="1" applyBorder="1" applyAlignment="1">
      <alignment wrapText="1"/>
    </xf>
    <xf numFmtId="0" fontId="1" fillId="0" borderId="17" xfId="0" applyFont="1" applyFill="1" applyBorder="1" applyAlignment="1">
      <alignment wrapText="1"/>
    </xf>
    <xf numFmtId="0" fontId="5" fillId="0" borderId="59" xfId="0" applyFont="1" applyBorder="1"/>
    <xf numFmtId="0" fontId="5" fillId="0" borderId="87" xfId="0" applyFont="1" applyBorder="1"/>
    <xf numFmtId="0" fontId="1" fillId="0" borderId="79" xfId="0" applyFont="1" applyFill="1" applyBorder="1"/>
    <xf numFmtId="0" fontId="5" fillId="2" borderId="25" xfId="0" applyFont="1" applyFill="1" applyBorder="1" applyAlignment="1">
      <alignment horizontal="center"/>
    </xf>
    <xf numFmtId="0" fontId="5" fillId="2" borderId="26" xfId="0" applyFont="1" applyFill="1" applyBorder="1" applyAlignment="1">
      <alignment horizontal="center"/>
    </xf>
    <xf numFmtId="0" fontId="3" fillId="0" borderId="61" xfId="0" applyFont="1" applyFill="1" applyBorder="1" applyAlignment="1">
      <alignment horizontal="center" vertical="center"/>
    </xf>
    <xf numFmtId="0" fontId="3" fillId="0" borderId="71" xfId="0" applyFont="1" applyFill="1" applyBorder="1" applyAlignment="1">
      <alignment horizontal="center" vertical="center"/>
    </xf>
    <xf numFmtId="0" fontId="3" fillId="0" borderId="104" xfId="0" applyFont="1" applyFill="1" applyBorder="1" applyAlignment="1">
      <alignment horizontal="center" vertical="center"/>
    </xf>
    <xf numFmtId="0" fontId="5" fillId="0" borderId="111" xfId="0" applyFont="1" applyFill="1" applyBorder="1" applyAlignment="1">
      <alignment wrapText="1"/>
    </xf>
    <xf numFmtId="0" fontId="17" fillId="0" borderId="0" xfId="0" applyFont="1" applyAlignment="1">
      <alignment wrapText="1"/>
    </xf>
    <xf numFmtId="165" fontId="5" fillId="0" borderId="57" xfId="0" applyNumberFormat="1" applyFont="1" applyFill="1" applyBorder="1" applyAlignment="1">
      <alignment wrapText="1"/>
    </xf>
    <xf numFmtId="165" fontId="5" fillId="0" borderId="108" xfId="0" applyNumberFormat="1" applyFont="1" applyFill="1" applyBorder="1" applyAlignment="1">
      <alignment wrapText="1"/>
    </xf>
    <xf numFmtId="165" fontId="5" fillId="0" borderId="17" xfId="0" applyNumberFormat="1" applyFont="1" applyFill="1" applyBorder="1" applyAlignment="1">
      <alignment wrapText="1"/>
    </xf>
    <xf numFmtId="0" fontId="5" fillId="0" borderId="0" xfId="0" applyFont="1" applyAlignment="1">
      <alignment horizontal="left"/>
    </xf>
    <xf numFmtId="0" fontId="18" fillId="0" borderId="0" xfId="0" applyFont="1" applyAlignment="1">
      <alignment wrapText="1"/>
    </xf>
    <xf numFmtId="0" fontId="14" fillId="0" borderId="109" xfId="0" applyFont="1" applyBorder="1"/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262A7-733A-4EA0-AFD1-A1D37DCEB97F}">
  <dimension ref="A1:Z13"/>
  <sheetViews>
    <sheetView tabSelected="1" workbookViewId="0"/>
  </sheetViews>
  <sheetFormatPr defaultColWidth="0" defaultRowHeight="14.4" x14ac:dyDescent="0.3"/>
  <cols>
    <col min="1" max="1" width="32.77734375" customWidth="1"/>
    <col min="2" max="2" width="10.77734375" customWidth="1"/>
    <col min="3" max="6" width="8.77734375" customWidth="1"/>
    <col min="7" max="7" width="10.77734375" customWidth="1"/>
    <col min="8" max="8" width="8.88671875" customWidth="1"/>
    <col min="9" max="26" width="0" hidden="1" customWidth="1"/>
    <col min="27" max="16384" width="8.88671875" hidden="1"/>
  </cols>
  <sheetData>
    <row r="1" spans="1:26" x14ac:dyDescent="0.3">
      <c r="A1" s="3"/>
      <c r="B1" s="3"/>
      <c r="C1" s="3"/>
      <c r="D1" s="3"/>
      <c r="E1" s="3"/>
      <c r="F1" s="3"/>
      <c r="G1" s="3"/>
    </row>
    <row r="2" spans="1:26" ht="34.950000000000003" customHeight="1" x14ac:dyDescent="0.3">
      <c r="A2" s="277" t="s">
        <v>0</v>
      </c>
      <c r="B2" s="278"/>
      <c r="C2" s="278"/>
      <c r="D2" s="278"/>
      <c r="E2" s="278"/>
      <c r="F2" s="5" t="s">
        <v>2</v>
      </c>
      <c r="G2" s="5"/>
    </row>
    <row r="3" spans="1:26" x14ac:dyDescent="0.3">
      <c r="A3" s="279" t="s">
        <v>1</v>
      </c>
      <c r="B3" s="279"/>
      <c r="C3" s="279"/>
      <c r="D3" s="279"/>
      <c r="E3" s="279"/>
      <c r="F3" s="6" t="s">
        <v>3</v>
      </c>
      <c r="G3" s="6" t="s">
        <v>4</v>
      </c>
    </row>
    <row r="4" spans="1:26" x14ac:dyDescent="0.3">
      <c r="A4" s="279"/>
      <c r="B4" s="279"/>
      <c r="C4" s="279"/>
      <c r="D4" s="279"/>
      <c r="E4" s="279"/>
      <c r="F4" s="7">
        <v>0.2</v>
      </c>
      <c r="G4" s="7">
        <v>0</v>
      </c>
    </row>
    <row r="5" spans="1:26" x14ac:dyDescent="0.3">
      <c r="A5" s="8"/>
      <c r="B5" s="8"/>
      <c r="C5" s="8"/>
      <c r="D5" s="8"/>
      <c r="E5" s="8"/>
      <c r="F5" s="8"/>
      <c r="G5" s="8"/>
    </row>
    <row r="6" spans="1:26" x14ac:dyDescent="0.3">
      <c r="A6" s="9" t="s">
        <v>5</v>
      </c>
      <c r="B6" s="9" t="s">
        <v>6</v>
      </c>
      <c r="C6" s="9" t="s">
        <v>7</v>
      </c>
      <c r="D6" s="9" t="s">
        <v>8</v>
      </c>
      <c r="E6" s="9" t="s">
        <v>9</v>
      </c>
      <c r="F6" s="9" t="s">
        <v>10</v>
      </c>
      <c r="G6" s="9" t="s">
        <v>11</v>
      </c>
    </row>
    <row r="7" spans="1:26" x14ac:dyDescent="0.3">
      <c r="A7" s="2" t="s">
        <v>12</v>
      </c>
      <c r="B7" s="219">
        <f>'SO 15314'!I186-Rekapitulácia!D7</f>
        <v>0</v>
      </c>
      <c r="C7" s="219">
        <f>'SO 15314'!P25</f>
        <v>0</v>
      </c>
      <c r="D7" s="219">
        <v>0</v>
      </c>
      <c r="E7" s="219">
        <f>'SO 15314'!P16</f>
        <v>0</v>
      </c>
      <c r="F7" s="219">
        <v>0</v>
      </c>
      <c r="G7" s="219">
        <f>B7+C7+D7+E7+F7</f>
        <v>0</v>
      </c>
      <c r="K7">
        <f>'SO 15314'!K186</f>
        <v>0</v>
      </c>
      <c r="Q7">
        <v>30.126000000000001</v>
      </c>
    </row>
    <row r="8" spans="1:26" x14ac:dyDescent="0.3">
      <c r="A8" s="2" t="s">
        <v>13</v>
      </c>
      <c r="B8" s="219">
        <f>'SO 15315'!I186-Rekapitulácia!D8</f>
        <v>0</v>
      </c>
      <c r="C8" s="219">
        <f>'SO 15315'!P25</f>
        <v>0</v>
      </c>
      <c r="D8" s="219">
        <v>0</v>
      </c>
      <c r="E8" s="219">
        <f>'SO 15315'!P16</f>
        <v>0</v>
      </c>
      <c r="F8" s="219">
        <v>0</v>
      </c>
      <c r="G8" s="219">
        <f>B8+C8+D8+E8+F8</f>
        <v>0</v>
      </c>
      <c r="K8">
        <f>'SO 15315'!K186</f>
        <v>0</v>
      </c>
      <c r="Q8">
        <v>30.126000000000001</v>
      </c>
    </row>
    <row r="9" spans="1:26" x14ac:dyDescent="0.3">
      <c r="A9" s="2" t="s">
        <v>14</v>
      </c>
      <c r="B9" s="221">
        <f>'SO 15316'!I186-Rekapitulácia!D9</f>
        <v>0</v>
      </c>
      <c r="C9" s="221">
        <f>'SO 15316'!P25</f>
        <v>0</v>
      </c>
      <c r="D9" s="221">
        <v>0</v>
      </c>
      <c r="E9" s="221">
        <f>'SO 15316'!P16</f>
        <v>0</v>
      </c>
      <c r="F9" s="221">
        <v>0</v>
      </c>
      <c r="G9" s="221">
        <f>B9+C9+D9+E9+F9</f>
        <v>0</v>
      </c>
      <c r="K9">
        <f>'SO 15316'!K186</f>
        <v>0</v>
      </c>
      <c r="Q9">
        <v>30.126000000000001</v>
      </c>
    </row>
    <row r="10" spans="1:26" x14ac:dyDescent="0.3">
      <c r="A10" s="224" t="s">
        <v>227</v>
      </c>
      <c r="B10" s="225">
        <f>SUM(B7:B9)</f>
        <v>0</v>
      </c>
      <c r="C10" s="225">
        <f>SUM(C7:C9)</f>
        <v>0</v>
      </c>
      <c r="D10" s="225">
        <f>SUM(D7:D9)</f>
        <v>0</v>
      </c>
      <c r="E10" s="225">
        <f>SUM(E7:E9)</f>
        <v>0</v>
      </c>
      <c r="F10" s="225">
        <f>SUM(F7:F9)</f>
        <v>0</v>
      </c>
      <c r="G10" s="225">
        <f>SUM(G7:G9)-SUM(Z7:Z9)</f>
        <v>0</v>
      </c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</row>
    <row r="11" spans="1:26" x14ac:dyDescent="0.3">
      <c r="A11" s="222" t="s">
        <v>228</v>
      </c>
      <c r="B11" s="223">
        <f>G10-SUM(Rekapitulácia!K7:'Rekapitulácia'!K9)*1</f>
        <v>0</v>
      </c>
      <c r="C11" s="223"/>
      <c r="D11" s="223"/>
      <c r="E11" s="223"/>
      <c r="F11" s="223"/>
      <c r="G11" s="223">
        <f>ROUND(((ROUND(B11,2)*20)/100),2)*1</f>
        <v>0</v>
      </c>
      <c r="H11" s="139"/>
      <c r="I11" s="139"/>
      <c r="J11" s="139"/>
      <c r="K11" s="139"/>
      <c r="L11" s="139"/>
      <c r="M11" s="139"/>
      <c r="N11" s="139"/>
      <c r="O11" s="139"/>
      <c r="P11" s="139"/>
      <c r="Q11" s="139"/>
      <c r="R11" s="139"/>
      <c r="S11" s="139"/>
      <c r="T11" s="139"/>
      <c r="U11" s="139"/>
      <c r="V11" s="139"/>
      <c r="W11" s="139"/>
      <c r="X11" s="139"/>
      <c r="Y11" s="139"/>
      <c r="Z11" s="139"/>
    </row>
    <row r="12" spans="1:26" x14ac:dyDescent="0.3">
      <c r="A12" s="4" t="s">
        <v>229</v>
      </c>
      <c r="B12" s="220">
        <f>(G10-B11)</f>
        <v>0</v>
      </c>
      <c r="C12" s="220"/>
      <c r="D12" s="220"/>
      <c r="E12" s="220"/>
      <c r="F12" s="220"/>
      <c r="G12" s="220">
        <f>ROUND(((ROUND(B12,2)*0)/100),2)</f>
        <v>0</v>
      </c>
      <c r="H12" s="139"/>
      <c r="I12" s="139"/>
      <c r="J12" s="139"/>
      <c r="K12" s="139"/>
      <c r="L12" s="139"/>
      <c r="M12" s="139"/>
      <c r="N12" s="139"/>
      <c r="O12" s="139"/>
      <c r="P12" s="139"/>
      <c r="Q12" s="139"/>
      <c r="R12" s="139"/>
      <c r="S12" s="139"/>
      <c r="T12" s="139"/>
      <c r="U12" s="139"/>
      <c r="V12" s="139"/>
      <c r="W12" s="139"/>
      <c r="X12" s="139"/>
      <c r="Y12" s="139"/>
      <c r="Z12" s="139"/>
    </row>
    <row r="13" spans="1:26" x14ac:dyDescent="0.3">
      <c r="A13" s="226" t="s">
        <v>230</v>
      </c>
      <c r="B13" s="227"/>
      <c r="C13" s="227"/>
      <c r="D13" s="227"/>
      <c r="E13" s="227"/>
      <c r="F13" s="227"/>
      <c r="G13" s="227">
        <f>SUM(G10:G12)</f>
        <v>0</v>
      </c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</row>
  </sheetData>
  <mergeCells count="2">
    <mergeCell ref="A2:E2"/>
    <mergeCell ref="A3:E4"/>
  </mergeCells>
  <pageMargins left="0.7" right="0.7" top="0.75" bottom="0.75" header="0.3" footer="0.3"/>
  <pageSetup paperSize="9" scale="9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1D650-711F-4ED0-A286-7A601917069A}">
  <dimension ref="A1:AA42"/>
  <sheetViews>
    <sheetView workbookViewId="0">
      <pane ySplit="1" topLeftCell="A2" activePane="bottomLeft" state="frozen"/>
      <selection pane="bottomLeft" activeCell="A2" sqref="A2:XFD2"/>
    </sheetView>
  </sheetViews>
  <sheetFormatPr defaultColWidth="0" defaultRowHeight="14.4" x14ac:dyDescent="0.3"/>
  <cols>
    <col min="1" max="1" width="1.77734375" customWidth="1"/>
    <col min="2" max="2" width="8.77734375" customWidth="1"/>
    <col min="3" max="4" width="10.77734375" customWidth="1"/>
    <col min="5" max="5" width="12.77734375" customWidth="1"/>
    <col min="6" max="7" width="10.77734375" customWidth="1"/>
    <col min="8" max="8" width="9.5546875" customWidth="1"/>
    <col min="9" max="9" width="10.77734375" customWidth="1"/>
    <col min="10" max="10" width="4.77734375" customWidth="1"/>
    <col min="11" max="26" width="0" hidden="1" customWidth="1"/>
    <col min="27" max="27" width="8.88671875" customWidth="1"/>
    <col min="28" max="16384" width="8.88671875" hidden="1"/>
  </cols>
  <sheetData>
    <row r="1" spans="1:23" ht="3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W1">
        <v>30.126000000000001</v>
      </c>
    </row>
    <row r="2" spans="1:23" ht="34.950000000000003" customHeight="1" x14ac:dyDescent="0.3">
      <c r="A2" s="1"/>
      <c r="B2" s="282" t="s">
        <v>231</v>
      </c>
      <c r="C2" s="283"/>
      <c r="D2" s="283"/>
      <c r="E2" s="283"/>
      <c r="F2" s="283"/>
      <c r="G2" s="283"/>
      <c r="H2" s="283"/>
      <c r="I2" s="283"/>
      <c r="J2" s="284"/>
      <c r="K2" s="269"/>
      <c r="L2" s="269"/>
      <c r="M2" s="269"/>
      <c r="N2" s="269"/>
      <c r="O2" s="269"/>
      <c r="P2" s="153"/>
    </row>
    <row r="3" spans="1:23" ht="18" customHeight="1" x14ac:dyDescent="0.3">
      <c r="A3" s="1"/>
      <c r="B3" s="285" t="s">
        <v>1</v>
      </c>
      <c r="C3" s="286"/>
      <c r="D3" s="286"/>
      <c r="E3" s="286"/>
      <c r="F3" s="286"/>
      <c r="G3" s="287"/>
      <c r="H3" s="287"/>
      <c r="I3" s="287"/>
      <c r="J3" s="288"/>
      <c r="K3" s="269"/>
      <c r="L3" s="269"/>
      <c r="M3" s="269"/>
      <c r="N3" s="269"/>
      <c r="O3" s="269"/>
      <c r="P3" s="153"/>
    </row>
    <row r="4" spans="1:23" ht="18" customHeight="1" x14ac:dyDescent="0.3">
      <c r="A4" s="1"/>
      <c r="B4" s="237"/>
      <c r="C4" s="228"/>
      <c r="D4" s="228"/>
      <c r="E4" s="228"/>
      <c r="F4" s="238" t="s">
        <v>17</v>
      </c>
      <c r="G4" s="228"/>
      <c r="H4" s="228"/>
      <c r="I4" s="228"/>
      <c r="J4" s="272"/>
      <c r="K4" s="269"/>
      <c r="L4" s="269"/>
      <c r="M4" s="269"/>
      <c r="N4" s="269"/>
      <c r="O4" s="269"/>
      <c r="P4" s="153"/>
    </row>
    <row r="5" spans="1:23" ht="18" customHeight="1" x14ac:dyDescent="0.3">
      <c r="A5" s="1"/>
      <c r="B5" s="236"/>
      <c r="C5" s="228"/>
      <c r="D5" s="228"/>
      <c r="E5" s="228"/>
      <c r="F5" s="238" t="s">
        <v>18</v>
      </c>
      <c r="G5" s="228"/>
      <c r="H5" s="228"/>
      <c r="I5" s="228"/>
      <c r="J5" s="272"/>
      <c r="K5" s="269"/>
      <c r="L5" s="269"/>
      <c r="M5" s="269"/>
      <c r="N5" s="269"/>
      <c r="O5" s="269"/>
      <c r="P5" s="153"/>
    </row>
    <row r="6" spans="1:23" ht="18" customHeight="1" x14ac:dyDescent="0.3">
      <c r="A6" s="1"/>
      <c r="B6" s="239" t="s">
        <v>19</v>
      </c>
      <c r="C6" s="228"/>
      <c r="D6" s="238" t="s">
        <v>20</v>
      </c>
      <c r="E6" s="228"/>
      <c r="F6" s="238" t="s">
        <v>21</v>
      </c>
      <c r="G6" s="238" t="s">
        <v>22</v>
      </c>
      <c r="H6" s="228"/>
      <c r="I6" s="228"/>
      <c r="J6" s="272"/>
      <c r="K6" s="269"/>
      <c r="L6" s="269"/>
      <c r="M6" s="269"/>
      <c r="N6" s="269"/>
      <c r="O6" s="269"/>
      <c r="P6" s="153"/>
    </row>
    <row r="7" spans="1:23" ht="19.95" customHeight="1" x14ac:dyDescent="0.3">
      <c r="A7" s="1"/>
      <c r="B7" s="289" t="s">
        <v>23</v>
      </c>
      <c r="C7" s="290"/>
      <c r="D7" s="290"/>
      <c r="E7" s="290"/>
      <c r="F7" s="290"/>
      <c r="G7" s="290"/>
      <c r="H7" s="290"/>
      <c r="I7" s="240"/>
      <c r="J7" s="273"/>
      <c r="K7" s="269"/>
      <c r="L7" s="269"/>
      <c r="M7" s="269"/>
      <c r="N7" s="269"/>
      <c r="O7" s="269"/>
      <c r="P7" s="153"/>
    </row>
    <row r="8" spans="1:23" ht="18" customHeight="1" x14ac:dyDescent="0.3">
      <c r="A8" s="1"/>
      <c r="B8" s="239" t="s">
        <v>26</v>
      </c>
      <c r="C8" s="228"/>
      <c r="D8" s="228"/>
      <c r="E8" s="228"/>
      <c r="F8" s="238" t="s">
        <v>27</v>
      </c>
      <c r="G8" s="228"/>
      <c r="H8" s="228"/>
      <c r="I8" s="228"/>
      <c r="J8" s="272"/>
      <c r="K8" s="269"/>
      <c r="L8" s="269"/>
      <c r="M8" s="269"/>
      <c r="N8" s="269"/>
      <c r="O8" s="269"/>
      <c r="P8" s="153"/>
    </row>
    <row r="9" spans="1:23" ht="19.95" customHeight="1" x14ac:dyDescent="0.3">
      <c r="A9" s="1"/>
      <c r="B9" s="289" t="s">
        <v>24</v>
      </c>
      <c r="C9" s="290"/>
      <c r="D9" s="290"/>
      <c r="E9" s="290"/>
      <c r="F9" s="290"/>
      <c r="G9" s="290"/>
      <c r="H9" s="290"/>
      <c r="I9" s="240"/>
      <c r="J9" s="273"/>
      <c r="K9" s="269"/>
      <c r="L9" s="269"/>
      <c r="M9" s="269"/>
      <c r="N9" s="269"/>
      <c r="O9" s="269"/>
      <c r="P9" s="153"/>
    </row>
    <row r="10" spans="1:23" ht="18" customHeight="1" x14ac:dyDescent="0.3">
      <c r="A10" s="1"/>
      <c r="B10" s="239" t="s">
        <v>26</v>
      </c>
      <c r="C10" s="228"/>
      <c r="D10" s="228"/>
      <c r="E10" s="228"/>
      <c r="F10" s="238" t="s">
        <v>27</v>
      </c>
      <c r="G10" s="228"/>
      <c r="H10" s="228"/>
      <c r="I10" s="228"/>
      <c r="J10" s="272"/>
      <c r="K10" s="269"/>
      <c r="L10" s="269"/>
      <c r="M10" s="269"/>
      <c r="N10" s="269"/>
      <c r="O10" s="269"/>
      <c r="P10" s="153"/>
    </row>
    <row r="11" spans="1:23" ht="19.95" customHeight="1" x14ac:dyDescent="0.3">
      <c r="A11" s="1"/>
      <c r="B11" s="289" t="s">
        <v>25</v>
      </c>
      <c r="C11" s="290"/>
      <c r="D11" s="290"/>
      <c r="E11" s="290"/>
      <c r="F11" s="290"/>
      <c r="G11" s="290"/>
      <c r="H11" s="290"/>
      <c r="I11" s="240"/>
      <c r="J11" s="273"/>
      <c r="K11" s="269"/>
      <c r="L11" s="269"/>
      <c r="M11" s="269"/>
      <c r="N11" s="269"/>
      <c r="O11" s="269"/>
      <c r="P11" s="153"/>
    </row>
    <row r="12" spans="1:23" ht="18" customHeight="1" x14ac:dyDescent="0.3">
      <c r="A12" s="1"/>
      <c r="B12" s="239" t="s">
        <v>26</v>
      </c>
      <c r="C12" s="228"/>
      <c r="D12" s="228"/>
      <c r="E12" s="228"/>
      <c r="F12" s="238" t="s">
        <v>27</v>
      </c>
      <c r="G12" s="228"/>
      <c r="H12" s="228"/>
      <c r="I12" s="228"/>
      <c r="J12" s="272"/>
      <c r="K12" s="269"/>
      <c r="L12" s="269"/>
      <c r="M12" s="269"/>
      <c r="N12" s="269"/>
      <c r="O12" s="269"/>
      <c r="P12" s="153"/>
    </row>
    <row r="13" spans="1:23" ht="18" customHeight="1" x14ac:dyDescent="0.3">
      <c r="A13" s="1"/>
      <c r="B13" s="235"/>
      <c r="C13" s="127"/>
      <c r="D13" s="127"/>
      <c r="E13" s="127"/>
      <c r="F13" s="127"/>
      <c r="G13" s="127"/>
      <c r="H13" s="127"/>
      <c r="I13" s="127"/>
      <c r="J13" s="274"/>
      <c r="K13" s="269"/>
      <c r="L13" s="269"/>
      <c r="M13" s="269"/>
      <c r="N13" s="269"/>
      <c r="O13" s="269"/>
      <c r="P13" s="153"/>
    </row>
    <row r="14" spans="1:23" ht="18" customHeight="1" x14ac:dyDescent="0.3">
      <c r="A14" s="1"/>
      <c r="B14" s="245" t="s">
        <v>6</v>
      </c>
      <c r="C14" s="253" t="s">
        <v>48</v>
      </c>
      <c r="D14" s="249" t="s">
        <v>49</v>
      </c>
      <c r="E14" s="243" t="s">
        <v>50</v>
      </c>
      <c r="F14" s="280" t="s">
        <v>33</v>
      </c>
      <c r="G14" s="281"/>
      <c r="H14" s="233"/>
      <c r="I14" s="241"/>
      <c r="J14" s="275"/>
      <c r="K14" s="269"/>
      <c r="L14" s="269"/>
      <c r="M14" s="269"/>
      <c r="N14" s="269"/>
      <c r="O14" s="269"/>
      <c r="P14" s="153"/>
    </row>
    <row r="15" spans="1:23" ht="18" customHeight="1" x14ac:dyDescent="0.3">
      <c r="A15" s="1"/>
      <c r="B15" s="212" t="s">
        <v>28</v>
      </c>
      <c r="C15" s="254">
        <f>'SO 15314'!C15+'SO 15315'!C15+'SO 15316'!C15</f>
        <v>0</v>
      </c>
      <c r="D15" s="250">
        <f>'SO 15314'!D15+'SO 15315'!D15+'SO 15316'!D15</f>
        <v>0</v>
      </c>
      <c r="E15" s="242">
        <f>'SO 15314'!E15+'SO 15315'!E15+'SO 15316'!E15</f>
        <v>0</v>
      </c>
      <c r="F15" s="293" t="s">
        <v>232</v>
      </c>
      <c r="G15" s="294"/>
      <c r="H15" s="231"/>
      <c r="I15" s="257">
        <f>Rekapitulácia!F10</f>
        <v>0</v>
      </c>
      <c r="J15" s="200"/>
      <c r="K15" s="269"/>
      <c r="L15" s="269"/>
      <c r="M15" s="269"/>
      <c r="N15" s="269"/>
      <c r="O15" s="269"/>
      <c r="P15" s="153"/>
    </row>
    <row r="16" spans="1:23" ht="18" customHeight="1" x14ac:dyDescent="0.3">
      <c r="A16" s="1"/>
      <c r="B16" s="245" t="s">
        <v>29</v>
      </c>
      <c r="C16" s="261">
        <f>'SO 15314'!C16+'SO 15315'!C16+'SO 15316'!C16</f>
        <v>0</v>
      </c>
      <c r="D16" s="262">
        <f>'SO 15314'!D16+'SO 15315'!D16+'SO 15316'!D16</f>
        <v>0</v>
      </c>
      <c r="E16" s="247">
        <f>'SO 15314'!E16+'SO 15315'!E16+'SO 15316'!E16</f>
        <v>0</v>
      </c>
      <c r="F16" s="295" t="s">
        <v>34</v>
      </c>
      <c r="G16" s="281"/>
      <c r="H16" s="234"/>
      <c r="I16" s="263">
        <f>Rekapitulácia!E10</f>
        <v>0</v>
      </c>
      <c r="J16" s="275"/>
      <c r="K16" s="269"/>
      <c r="L16" s="269"/>
      <c r="M16" s="269"/>
      <c r="N16" s="269"/>
      <c r="O16" s="269"/>
      <c r="P16" s="153"/>
    </row>
    <row r="17" spans="1:23" ht="18" customHeight="1" x14ac:dyDescent="0.3">
      <c r="A17" s="1"/>
      <c r="B17" s="212" t="s">
        <v>30</v>
      </c>
      <c r="C17" s="254">
        <f>'SO 15314'!C17+'SO 15315'!C17+'SO 15316'!C17</f>
        <v>0</v>
      </c>
      <c r="D17" s="250">
        <f>'SO 15314'!D17+'SO 15315'!D17+'SO 15316'!D17</f>
        <v>0</v>
      </c>
      <c r="E17" s="242">
        <f>'SO 15314'!E17+'SO 15315'!E17+'SO 15316'!E17</f>
        <v>0</v>
      </c>
      <c r="F17" s="296" t="s">
        <v>35</v>
      </c>
      <c r="G17" s="297"/>
      <c r="H17" s="232"/>
      <c r="I17" s="257">
        <f>Rekapitulácia!D10</f>
        <v>0</v>
      </c>
      <c r="J17" s="200"/>
      <c r="K17" s="269"/>
      <c r="L17" s="269"/>
      <c r="M17" s="269"/>
      <c r="N17" s="269"/>
      <c r="O17" s="269"/>
      <c r="P17" s="153"/>
    </row>
    <row r="18" spans="1:23" ht="18" customHeight="1" x14ac:dyDescent="0.3">
      <c r="A18" s="1"/>
      <c r="B18" s="239" t="s">
        <v>31</v>
      </c>
      <c r="C18" s="255">
        <f>'SO 15314'!C18+'SO 15315'!C18+'SO 15316'!C18</f>
        <v>0</v>
      </c>
      <c r="D18" s="251">
        <f>'SO 15314'!D18+'SO 15315'!D18+'SO 15316'!D18</f>
        <v>0</v>
      </c>
      <c r="E18" s="229">
        <f>'SO 15314'!E18+'SO 15315'!E18+'SO 15316'!E18</f>
        <v>0</v>
      </c>
      <c r="F18" s="298"/>
      <c r="G18" s="299"/>
      <c r="H18" s="230"/>
      <c r="I18" s="258"/>
      <c r="J18" s="272"/>
      <c r="K18" s="269"/>
      <c r="L18" s="269"/>
      <c r="M18" s="269"/>
      <c r="N18" s="269"/>
      <c r="O18" s="269"/>
      <c r="P18" s="153"/>
    </row>
    <row r="19" spans="1:23" ht="18" customHeight="1" x14ac:dyDescent="0.3">
      <c r="A19" s="1"/>
      <c r="B19" s="239" t="s">
        <v>32</v>
      </c>
      <c r="C19" s="256"/>
      <c r="D19" s="252"/>
      <c r="E19" s="244">
        <f>SUM(E15:E18)</f>
        <v>0</v>
      </c>
      <c r="F19" s="300" t="s">
        <v>32</v>
      </c>
      <c r="G19" s="301"/>
      <c r="H19" s="230"/>
      <c r="I19" s="259">
        <f>SUM(I15:I18)</f>
        <v>0</v>
      </c>
      <c r="J19" s="272"/>
      <c r="K19" s="269"/>
      <c r="L19" s="269"/>
      <c r="M19" s="269"/>
      <c r="N19" s="269"/>
      <c r="O19" s="269"/>
      <c r="P19" s="153"/>
    </row>
    <row r="20" spans="1:23" ht="18" customHeight="1" x14ac:dyDescent="0.3">
      <c r="A20" s="1"/>
      <c r="B20" s="245" t="s">
        <v>41</v>
      </c>
      <c r="C20" s="248"/>
      <c r="D20" s="248"/>
      <c r="E20" s="264"/>
      <c r="F20" s="291" t="s">
        <v>41</v>
      </c>
      <c r="G20" s="281"/>
      <c r="H20" s="234"/>
      <c r="I20" s="260"/>
      <c r="J20" s="275"/>
      <c r="K20" s="269"/>
      <c r="L20" s="269"/>
      <c r="M20" s="269"/>
      <c r="N20" s="269"/>
      <c r="O20" s="269"/>
      <c r="P20" s="153"/>
    </row>
    <row r="21" spans="1:23" ht="18" customHeight="1" x14ac:dyDescent="0.3">
      <c r="A21" s="1"/>
      <c r="B21" s="212" t="s">
        <v>233</v>
      </c>
      <c r="C21" s="232"/>
      <c r="D21" s="232"/>
      <c r="E21" s="242">
        <f>'SO 15314'!E21+'SO 15315'!E21+'SO 15316'!E21</f>
        <v>0</v>
      </c>
      <c r="F21" s="302" t="s">
        <v>236</v>
      </c>
      <c r="G21" s="299"/>
      <c r="H21" s="232"/>
      <c r="I21" s="257">
        <f>'SO 15314'!P21+'SO 15315'!P21+'SO 15316'!P21</f>
        <v>0</v>
      </c>
      <c r="J21" s="200"/>
      <c r="K21" s="269"/>
      <c r="L21" s="269"/>
      <c r="M21" s="269"/>
      <c r="N21" s="269"/>
      <c r="O21" s="269"/>
      <c r="P21" s="153"/>
    </row>
    <row r="22" spans="1:23" ht="18" customHeight="1" x14ac:dyDescent="0.3">
      <c r="A22" s="1"/>
      <c r="B22" s="239" t="s">
        <v>234</v>
      </c>
      <c r="C22" s="230"/>
      <c r="D22" s="230"/>
      <c r="E22" s="229">
        <f>'SO 15314'!E22+'SO 15315'!E22+'SO 15316'!E22</f>
        <v>0</v>
      </c>
      <c r="F22" s="302" t="s">
        <v>237</v>
      </c>
      <c r="G22" s="299"/>
      <c r="H22" s="230"/>
      <c r="I22" s="258">
        <f>'SO 15314'!P22+'SO 15315'!P22+'SO 15316'!P22</f>
        <v>0</v>
      </c>
      <c r="J22" s="272"/>
      <c r="K22" s="269"/>
      <c r="L22" s="269"/>
      <c r="M22" s="269"/>
      <c r="N22" s="269"/>
      <c r="O22" s="269"/>
      <c r="P22" s="153"/>
      <c r="V22" s="53"/>
      <c r="W22" s="53"/>
    </row>
    <row r="23" spans="1:23" ht="18" customHeight="1" x14ac:dyDescent="0.3">
      <c r="A23" s="1"/>
      <c r="B23" s="239" t="s">
        <v>235</v>
      </c>
      <c r="C23" s="230"/>
      <c r="D23" s="230"/>
      <c r="E23" s="229">
        <f>'SO 15314'!E23+'SO 15315'!E23+'SO 15316'!E23</f>
        <v>0</v>
      </c>
      <c r="F23" s="302" t="s">
        <v>238</v>
      </c>
      <c r="G23" s="299"/>
      <c r="H23" s="230"/>
      <c r="I23" s="258">
        <f>'SO 15314'!P23+'SO 15315'!P23+'SO 15316'!P23</f>
        <v>0</v>
      </c>
      <c r="J23" s="272"/>
      <c r="K23" s="269"/>
      <c r="L23" s="269"/>
      <c r="M23" s="269"/>
      <c r="N23" s="269"/>
      <c r="O23" s="269"/>
      <c r="P23" s="153"/>
      <c r="V23" s="53"/>
      <c r="W23" s="53"/>
    </row>
    <row r="24" spans="1:23" ht="18" customHeight="1" x14ac:dyDescent="0.3">
      <c r="A24" s="1"/>
      <c r="B24" s="236"/>
      <c r="C24" s="230"/>
      <c r="D24" s="230"/>
      <c r="E24" s="230"/>
      <c r="F24" s="303"/>
      <c r="G24" s="299"/>
      <c r="H24" s="230"/>
      <c r="I24" s="236"/>
      <c r="J24" s="272"/>
      <c r="K24" s="269"/>
      <c r="L24" s="269"/>
      <c r="M24" s="269"/>
      <c r="N24" s="269"/>
      <c r="O24" s="269"/>
      <c r="P24" s="153"/>
      <c r="V24" s="53"/>
      <c r="W24" s="53"/>
    </row>
    <row r="25" spans="1:23" ht="18" customHeight="1" x14ac:dyDescent="0.3">
      <c r="A25" s="1"/>
      <c r="B25" s="239"/>
      <c r="C25" s="230"/>
      <c r="D25" s="230"/>
      <c r="E25" s="230"/>
      <c r="F25" s="304" t="s">
        <v>32</v>
      </c>
      <c r="G25" s="305"/>
      <c r="H25" s="230"/>
      <c r="I25" s="259">
        <f>SUM(E21:E24)+SUM(I21:I24)</f>
        <v>0</v>
      </c>
      <c r="J25" s="272"/>
      <c r="K25" s="269"/>
      <c r="L25" s="269"/>
      <c r="M25" s="269"/>
      <c r="N25" s="269"/>
      <c r="O25" s="269"/>
      <c r="P25" s="153"/>
    </row>
    <row r="26" spans="1:23" ht="18" customHeight="1" x14ac:dyDescent="0.3">
      <c r="A26" s="1"/>
      <c r="B26" s="211" t="s">
        <v>53</v>
      </c>
      <c r="C26" s="132"/>
      <c r="D26" s="132"/>
      <c r="E26" s="266"/>
      <c r="F26" s="291" t="s">
        <v>36</v>
      </c>
      <c r="G26" s="292"/>
      <c r="H26" s="132"/>
      <c r="I26" s="235"/>
      <c r="J26" s="274"/>
      <c r="K26" s="269"/>
      <c r="L26" s="269"/>
      <c r="M26" s="269"/>
      <c r="N26" s="269"/>
      <c r="O26" s="269"/>
      <c r="P26" s="153"/>
    </row>
    <row r="27" spans="1:23" ht="18" customHeight="1" x14ac:dyDescent="0.3">
      <c r="A27" s="1"/>
      <c r="B27" s="208"/>
      <c r="C27" s="1"/>
      <c r="D27" s="1"/>
      <c r="E27" s="267"/>
      <c r="F27" s="306" t="s">
        <v>37</v>
      </c>
      <c r="G27" s="307"/>
      <c r="H27" s="133"/>
      <c r="I27" s="257">
        <f>E19+I19+I25</f>
        <v>0</v>
      </c>
      <c r="J27" s="200"/>
      <c r="K27" s="269"/>
      <c r="L27" s="269"/>
      <c r="M27" s="269"/>
      <c r="N27" s="269"/>
      <c r="O27" s="269"/>
      <c r="P27" s="153"/>
    </row>
    <row r="28" spans="1:23" ht="18" customHeight="1" x14ac:dyDescent="0.3">
      <c r="A28" s="1"/>
      <c r="B28" s="208"/>
      <c r="C28" s="1"/>
      <c r="D28" s="1"/>
      <c r="E28" s="267"/>
      <c r="F28" s="308" t="s">
        <v>38</v>
      </c>
      <c r="G28" s="309"/>
      <c r="H28" s="247">
        <f>Rekapitulácia!B11</f>
        <v>0</v>
      </c>
      <c r="I28" s="245">
        <f>ROUND(((ROUND(H28,2)*20)/100),2)*1</f>
        <v>0</v>
      </c>
      <c r="J28" s="275"/>
      <c r="K28" s="269"/>
      <c r="L28" s="269"/>
      <c r="M28" s="269"/>
      <c r="N28" s="269"/>
      <c r="O28" s="269"/>
      <c r="P28" s="152"/>
    </row>
    <row r="29" spans="1:23" ht="18" customHeight="1" x14ac:dyDescent="0.3">
      <c r="A29" s="1"/>
      <c r="B29" s="208"/>
      <c r="C29" s="1"/>
      <c r="D29" s="1"/>
      <c r="E29" s="267"/>
      <c r="F29" s="310" t="s">
        <v>39</v>
      </c>
      <c r="G29" s="311"/>
      <c r="H29" s="242">
        <f>Rekapitulácia!B12</f>
        <v>0</v>
      </c>
      <c r="I29" s="212">
        <f>ROUND(((ROUND(H29,2)*0)/100),2)</f>
        <v>0</v>
      </c>
      <c r="J29" s="200"/>
      <c r="K29" s="269"/>
      <c r="L29" s="269"/>
      <c r="M29" s="269"/>
      <c r="N29" s="269"/>
      <c r="O29" s="269"/>
      <c r="P29" s="152"/>
    </row>
    <row r="30" spans="1:23" ht="18" customHeight="1" x14ac:dyDescent="0.3">
      <c r="A30" s="1"/>
      <c r="B30" s="208"/>
      <c r="C30" s="1"/>
      <c r="D30" s="1"/>
      <c r="E30" s="267"/>
      <c r="F30" s="308" t="s">
        <v>40</v>
      </c>
      <c r="G30" s="309"/>
      <c r="H30" s="234"/>
      <c r="I30" s="265">
        <f>SUM(I27:I29)</f>
        <v>0</v>
      </c>
      <c r="J30" s="275"/>
      <c r="K30" s="269"/>
      <c r="L30" s="269"/>
      <c r="M30" s="269"/>
      <c r="N30" s="269"/>
      <c r="O30" s="269"/>
      <c r="P30" s="153"/>
    </row>
    <row r="31" spans="1:23" ht="18" customHeight="1" x14ac:dyDescent="0.3">
      <c r="A31" s="1"/>
      <c r="B31" s="208"/>
      <c r="C31" s="1"/>
      <c r="D31" s="1"/>
      <c r="E31" s="268"/>
      <c r="F31" s="307"/>
      <c r="G31" s="294"/>
      <c r="H31" s="232"/>
      <c r="I31" s="208"/>
      <c r="J31" s="200"/>
      <c r="K31" s="269"/>
      <c r="L31" s="269"/>
      <c r="M31" s="269"/>
      <c r="N31" s="269"/>
      <c r="O31" s="269"/>
      <c r="P31" s="153"/>
    </row>
    <row r="32" spans="1:23" ht="18" customHeight="1" x14ac:dyDescent="0.3">
      <c r="A32" s="1"/>
      <c r="B32" s="211" t="s">
        <v>51</v>
      </c>
      <c r="C32" s="127"/>
      <c r="D32" s="127"/>
      <c r="E32" s="246" t="s">
        <v>52</v>
      </c>
      <c r="F32" s="231"/>
      <c r="G32" s="127"/>
      <c r="H32" s="132"/>
      <c r="I32" s="127"/>
      <c r="J32" s="274"/>
      <c r="K32" s="269"/>
      <c r="L32" s="269"/>
      <c r="M32" s="269"/>
      <c r="N32" s="269"/>
      <c r="O32" s="269"/>
      <c r="P32" s="153"/>
    </row>
    <row r="33" spans="1:23" ht="18" customHeight="1" x14ac:dyDescent="0.3">
      <c r="A33" s="1"/>
      <c r="B33" s="208"/>
      <c r="C33" s="1"/>
      <c r="D33" s="1"/>
      <c r="E33" s="1"/>
      <c r="F33" s="1"/>
      <c r="G33" s="1"/>
      <c r="H33" s="1"/>
      <c r="I33" s="1"/>
      <c r="J33" s="200"/>
      <c r="K33" s="269"/>
      <c r="L33" s="269"/>
      <c r="M33" s="269"/>
      <c r="N33" s="269"/>
      <c r="O33" s="269"/>
      <c r="P33" s="153"/>
    </row>
    <row r="34" spans="1:23" ht="18" customHeight="1" x14ac:dyDescent="0.3">
      <c r="A34" s="1"/>
      <c r="B34" s="208"/>
      <c r="C34" s="1"/>
      <c r="D34" s="1"/>
      <c r="E34" s="1"/>
      <c r="F34" s="1"/>
      <c r="G34" s="1"/>
      <c r="H34" s="1"/>
      <c r="I34" s="1"/>
      <c r="J34" s="200"/>
      <c r="K34" s="269"/>
      <c r="L34" s="269"/>
      <c r="M34" s="269"/>
      <c r="N34" s="269"/>
      <c r="O34" s="269"/>
      <c r="P34" s="153"/>
    </row>
    <row r="35" spans="1:23" ht="18" customHeight="1" x14ac:dyDescent="0.3">
      <c r="A35" s="1"/>
      <c r="B35" s="208"/>
      <c r="C35" s="1"/>
      <c r="D35" s="1"/>
      <c r="E35" s="1"/>
      <c r="F35" s="1"/>
      <c r="G35" s="1"/>
      <c r="H35" s="1"/>
      <c r="I35" s="1"/>
      <c r="J35" s="200"/>
      <c r="K35" s="269"/>
      <c r="L35" s="269"/>
      <c r="M35" s="269"/>
      <c r="N35" s="269"/>
      <c r="O35" s="269"/>
      <c r="P35" s="153"/>
    </row>
    <row r="36" spans="1:23" ht="18" customHeight="1" x14ac:dyDescent="0.3">
      <c r="A36" s="1"/>
      <c r="B36" s="208"/>
      <c r="C36" s="1"/>
      <c r="D36" s="1"/>
      <c r="E36" s="1"/>
      <c r="F36" s="1"/>
      <c r="G36" s="1"/>
      <c r="H36" s="1"/>
      <c r="I36" s="1"/>
      <c r="J36" s="200"/>
      <c r="K36" s="269"/>
      <c r="L36" s="269"/>
      <c r="M36" s="269"/>
      <c r="N36" s="269"/>
      <c r="O36" s="269"/>
      <c r="P36" s="153"/>
    </row>
    <row r="37" spans="1:23" ht="18" customHeight="1" x14ac:dyDescent="0.3">
      <c r="A37" s="1"/>
      <c r="B37" s="208"/>
      <c r="C37" s="1"/>
      <c r="D37" s="1"/>
      <c r="E37" s="1"/>
      <c r="F37" s="1"/>
      <c r="G37" s="1"/>
      <c r="H37" s="1"/>
      <c r="I37" s="1"/>
      <c r="J37" s="200"/>
      <c r="K37" s="269"/>
      <c r="L37" s="269"/>
      <c r="M37" s="269"/>
      <c r="N37" s="269"/>
      <c r="O37" s="269"/>
      <c r="P37" s="153"/>
    </row>
    <row r="38" spans="1:23" ht="18" customHeight="1" x14ac:dyDescent="0.3">
      <c r="A38" s="1"/>
      <c r="B38" s="270"/>
      <c r="C38" s="271"/>
      <c r="D38" s="271"/>
      <c r="E38" s="271"/>
      <c r="F38" s="271"/>
      <c r="G38" s="271"/>
      <c r="H38" s="271"/>
      <c r="I38" s="271"/>
      <c r="J38" s="276"/>
      <c r="K38" s="269"/>
      <c r="L38" s="269"/>
      <c r="M38" s="269"/>
      <c r="N38" s="269"/>
      <c r="O38" s="269"/>
      <c r="P38" s="153"/>
    </row>
    <row r="39" spans="1:23" ht="18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17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</row>
    <row r="40" spans="1:23" ht="18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</row>
    <row r="41" spans="1:23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</row>
    <row r="42" spans="1:23" x14ac:dyDescent="0.3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</row>
  </sheetData>
  <mergeCells count="23">
    <mergeCell ref="F27:G27"/>
    <mergeCell ref="F28:G28"/>
    <mergeCell ref="F29:G29"/>
    <mergeCell ref="F30:G30"/>
    <mergeCell ref="F31:G31"/>
    <mergeCell ref="F26:G26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14:G14"/>
    <mergeCell ref="B2:J2"/>
    <mergeCell ref="B3:J3"/>
    <mergeCell ref="B7:H7"/>
    <mergeCell ref="B9:H9"/>
    <mergeCell ref="B11:H11"/>
  </mergeCells>
  <pageMargins left="0.7" right="0.7" top="0.75" bottom="0.75" header="0.3" footer="0.3"/>
  <pageSetup paperSize="9" scale="95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7CEA8-52D5-4D2B-A6FF-25758F4B90CC}">
  <dimension ref="A1:AA186"/>
  <sheetViews>
    <sheetView workbookViewId="0">
      <pane ySplit="1" topLeftCell="A159" activePane="bottomLeft" state="frozen"/>
      <selection pane="bottomLeft" activeCell="D172" sqref="D172:E172"/>
    </sheetView>
  </sheetViews>
  <sheetFormatPr defaultColWidth="0" defaultRowHeight="14.4" x14ac:dyDescent="0.3"/>
  <cols>
    <col min="1" max="1" width="1.77734375" customWidth="1"/>
    <col min="2" max="2" width="4.77734375" customWidth="1"/>
    <col min="3" max="3" width="12.77734375" customWidth="1"/>
    <col min="4" max="5" width="22.77734375" customWidth="1"/>
    <col min="6" max="7" width="9.77734375" customWidth="1"/>
    <col min="8" max="8" width="10.6640625" customWidth="1"/>
    <col min="9" max="9" width="12.77734375" customWidth="1"/>
    <col min="10" max="10" width="10.77734375" hidden="1" customWidth="1"/>
    <col min="11" max="15" width="0" hidden="1" customWidth="1"/>
    <col min="16" max="16" width="9.77734375" customWidth="1"/>
    <col min="17" max="18" width="0" hidden="1" customWidth="1"/>
    <col min="19" max="19" width="7.77734375" customWidth="1"/>
    <col min="20" max="21" width="0" hidden="1" customWidth="1"/>
    <col min="22" max="22" width="7.77734375" customWidth="1"/>
    <col min="23" max="23" width="2.77734375" customWidth="1"/>
    <col min="24" max="26" width="0" hidden="1" customWidth="1"/>
    <col min="27" max="27" width="8.88671875" hidden="1" customWidth="1"/>
  </cols>
  <sheetData>
    <row r="1" spans="1:23" ht="34.950000000000003" customHeight="1" x14ac:dyDescent="0.3">
      <c r="A1" s="12"/>
      <c r="B1" s="312" t="s">
        <v>15</v>
      </c>
      <c r="C1" s="313"/>
      <c r="D1" s="12"/>
      <c r="E1" s="314" t="s">
        <v>0</v>
      </c>
      <c r="F1" s="315"/>
      <c r="G1" s="13"/>
      <c r="H1" s="373" t="s">
        <v>72</v>
      </c>
      <c r="I1" s="313"/>
      <c r="J1" s="161"/>
      <c r="K1" s="162"/>
      <c r="L1" s="162"/>
      <c r="M1" s="162"/>
      <c r="N1" s="162"/>
      <c r="O1" s="162"/>
      <c r="P1" s="163"/>
      <c r="Q1" s="112"/>
      <c r="R1" s="112"/>
      <c r="S1" s="112"/>
      <c r="T1" s="112"/>
      <c r="U1" s="112"/>
      <c r="V1" s="112"/>
      <c r="W1" s="53">
        <v>30.126000000000001</v>
      </c>
    </row>
    <row r="2" spans="1:23" ht="34.950000000000003" customHeight="1" x14ac:dyDescent="0.3">
      <c r="A2" s="15"/>
      <c r="B2" s="316" t="s">
        <v>15</v>
      </c>
      <c r="C2" s="317"/>
      <c r="D2" s="317"/>
      <c r="E2" s="317"/>
      <c r="F2" s="317"/>
      <c r="G2" s="317"/>
      <c r="H2" s="317"/>
      <c r="I2" s="317"/>
      <c r="J2" s="317"/>
      <c r="K2" s="317"/>
      <c r="L2" s="317"/>
      <c r="M2" s="317"/>
      <c r="N2" s="317"/>
      <c r="O2" s="317"/>
      <c r="P2" s="317"/>
      <c r="Q2" s="318"/>
      <c r="R2" s="318"/>
      <c r="S2" s="318"/>
      <c r="T2" s="318"/>
      <c r="U2" s="318"/>
      <c r="V2" s="319"/>
      <c r="W2" s="53"/>
    </row>
    <row r="3" spans="1:23" ht="18" customHeight="1" x14ac:dyDescent="0.3">
      <c r="A3" s="15"/>
      <c r="B3" s="320" t="s">
        <v>1</v>
      </c>
      <c r="C3" s="321"/>
      <c r="D3" s="321"/>
      <c r="E3" s="321"/>
      <c r="F3" s="321"/>
      <c r="G3" s="322"/>
      <c r="H3" s="322"/>
      <c r="I3" s="322"/>
      <c r="J3" s="322"/>
      <c r="K3" s="322"/>
      <c r="L3" s="322"/>
      <c r="M3" s="322"/>
      <c r="N3" s="322"/>
      <c r="O3" s="322"/>
      <c r="P3" s="322"/>
      <c r="Q3" s="322"/>
      <c r="R3" s="322"/>
      <c r="S3" s="322"/>
      <c r="T3" s="322"/>
      <c r="U3" s="322"/>
      <c r="V3" s="323"/>
      <c r="W3" s="53"/>
    </row>
    <row r="4" spans="1:23" ht="18" customHeight="1" x14ac:dyDescent="0.3">
      <c r="A4" s="15"/>
      <c r="B4" s="43" t="s">
        <v>16</v>
      </c>
      <c r="C4" s="32"/>
      <c r="D4" s="25"/>
      <c r="E4" s="25"/>
      <c r="F4" s="44" t="s">
        <v>17</v>
      </c>
      <c r="G4" s="25"/>
      <c r="H4" s="25"/>
      <c r="I4" s="25"/>
      <c r="J4" s="25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113"/>
      <c r="W4" s="53"/>
    </row>
    <row r="5" spans="1:23" ht="18" customHeight="1" x14ac:dyDescent="0.3">
      <c r="A5" s="15"/>
      <c r="B5" s="40"/>
      <c r="C5" s="32"/>
      <c r="D5" s="25"/>
      <c r="E5" s="25"/>
      <c r="F5" s="44" t="s">
        <v>18</v>
      </c>
      <c r="G5" s="25"/>
      <c r="H5" s="25"/>
      <c r="I5" s="25"/>
      <c r="J5" s="25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113"/>
      <c r="W5" s="53"/>
    </row>
    <row r="6" spans="1:23" ht="18" customHeight="1" x14ac:dyDescent="0.3">
      <c r="A6" s="15"/>
      <c r="B6" s="45" t="s">
        <v>19</v>
      </c>
      <c r="C6" s="32"/>
      <c r="D6" s="44" t="s">
        <v>20</v>
      </c>
      <c r="E6" s="25"/>
      <c r="F6" s="44" t="s">
        <v>21</v>
      </c>
      <c r="G6" s="44" t="s">
        <v>22</v>
      </c>
      <c r="H6" s="25"/>
      <c r="I6" s="25"/>
      <c r="J6" s="25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113"/>
      <c r="W6" s="53"/>
    </row>
    <row r="7" spans="1:23" ht="19.95" customHeight="1" x14ac:dyDescent="0.3">
      <c r="A7" s="15"/>
      <c r="B7" s="324" t="s">
        <v>23</v>
      </c>
      <c r="C7" s="325"/>
      <c r="D7" s="325"/>
      <c r="E7" s="325"/>
      <c r="F7" s="325"/>
      <c r="G7" s="325"/>
      <c r="H7" s="326"/>
      <c r="I7" s="47"/>
      <c r="J7" s="48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113"/>
      <c r="W7" s="53"/>
    </row>
    <row r="8" spans="1:23" ht="18" customHeight="1" x14ac:dyDescent="0.3">
      <c r="A8" s="15"/>
      <c r="B8" s="49" t="s">
        <v>26</v>
      </c>
      <c r="C8" s="46"/>
      <c r="D8" s="28"/>
      <c r="E8" s="28"/>
      <c r="F8" s="50" t="s">
        <v>27</v>
      </c>
      <c r="G8" s="28"/>
      <c r="H8" s="28"/>
      <c r="I8" s="25"/>
      <c r="J8" s="25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113"/>
      <c r="W8" s="53"/>
    </row>
    <row r="9" spans="1:23" ht="19.95" customHeight="1" x14ac:dyDescent="0.3">
      <c r="A9" s="15"/>
      <c r="B9" s="327" t="s">
        <v>24</v>
      </c>
      <c r="C9" s="328"/>
      <c r="D9" s="328"/>
      <c r="E9" s="328"/>
      <c r="F9" s="328"/>
      <c r="G9" s="328"/>
      <c r="H9" s="329"/>
      <c r="I9" s="48"/>
      <c r="J9" s="48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113"/>
      <c r="W9" s="53"/>
    </row>
    <row r="10" spans="1:23" ht="18" customHeight="1" x14ac:dyDescent="0.3">
      <c r="A10" s="15"/>
      <c r="B10" s="45" t="s">
        <v>26</v>
      </c>
      <c r="C10" s="32"/>
      <c r="D10" s="25"/>
      <c r="E10" s="25"/>
      <c r="F10" s="44" t="s">
        <v>27</v>
      </c>
      <c r="G10" s="25"/>
      <c r="H10" s="25"/>
      <c r="I10" s="25"/>
      <c r="J10" s="25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113"/>
      <c r="W10" s="53"/>
    </row>
    <row r="11" spans="1:23" ht="19.95" customHeight="1" x14ac:dyDescent="0.3">
      <c r="A11" s="15"/>
      <c r="B11" s="327" t="s">
        <v>25</v>
      </c>
      <c r="C11" s="328"/>
      <c r="D11" s="328"/>
      <c r="E11" s="328"/>
      <c r="F11" s="328"/>
      <c r="G11" s="328"/>
      <c r="H11" s="329"/>
      <c r="I11" s="48"/>
      <c r="J11" s="48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113"/>
      <c r="W11" s="53"/>
    </row>
    <row r="12" spans="1:23" ht="18" customHeight="1" x14ac:dyDescent="0.3">
      <c r="A12" s="15"/>
      <c r="B12" s="45" t="s">
        <v>26</v>
      </c>
      <c r="C12" s="32"/>
      <c r="D12" s="25"/>
      <c r="E12" s="25"/>
      <c r="F12" s="44" t="s">
        <v>27</v>
      </c>
      <c r="G12" s="25"/>
      <c r="H12" s="25"/>
      <c r="I12" s="25"/>
      <c r="J12" s="25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113"/>
      <c r="W12" s="53"/>
    </row>
    <row r="13" spans="1:23" ht="18" customHeight="1" x14ac:dyDescent="0.3">
      <c r="A13" s="15"/>
      <c r="B13" s="39"/>
      <c r="C13" s="31"/>
      <c r="D13" s="21"/>
      <c r="E13" s="21"/>
      <c r="F13" s="21"/>
      <c r="G13" s="21"/>
      <c r="H13" s="21"/>
      <c r="I13" s="32"/>
      <c r="J13" s="25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113"/>
      <c r="W13" s="53"/>
    </row>
    <row r="14" spans="1:23" ht="18" customHeight="1" x14ac:dyDescent="0.3">
      <c r="A14" s="15"/>
      <c r="B14" s="54" t="s">
        <v>6</v>
      </c>
      <c r="C14" s="62" t="s">
        <v>48</v>
      </c>
      <c r="D14" s="61" t="s">
        <v>49</v>
      </c>
      <c r="E14" s="66" t="s">
        <v>50</v>
      </c>
      <c r="F14" s="341" t="s">
        <v>33</v>
      </c>
      <c r="G14" s="342"/>
      <c r="H14" s="335"/>
      <c r="I14" s="32"/>
      <c r="J14" s="25"/>
      <c r="K14" s="26"/>
      <c r="L14" s="26"/>
      <c r="M14" s="26"/>
      <c r="N14" s="26"/>
      <c r="O14" s="74"/>
      <c r="P14" s="82"/>
      <c r="Q14" s="78"/>
      <c r="R14" s="26"/>
      <c r="S14" s="26"/>
      <c r="T14" s="26"/>
      <c r="U14" s="26"/>
      <c r="V14" s="113"/>
      <c r="W14" s="53"/>
    </row>
    <row r="15" spans="1:23" ht="18" customHeight="1" x14ac:dyDescent="0.3">
      <c r="A15" s="15"/>
      <c r="B15" s="55" t="s">
        <v>28</v>
      </c>
      <c r="C15" s="63">
        <f>'SO 15314'!E61</f>
        <v>0</v>
      </c>
      <c r="D15" s="58">
        <f>'SO 15314'!F61</f>
        <v>0</v>
      </c>
      <c r="E15" s="67">
        <f>'SO 15314'!G61</f>
        <v>0</v>
      </c>
      <c r="F15" s="343"/>
      <c r="G15" s="337"/>
      <c r="H15" s="338"/>
      <c r="I15" s="25"/>
      <c r="J15" s="25"/>
      <c r="K15" s="26"/>
      <c r="L15" s="26"/>
      <c r="M15" s="26"/>
      <c r="N15" s="26"/>
      <c r="O15" s="74"/>
      <c r="P15" s="83">
        <v>0</v>
      </c>
      <c r="Q15" s="78"/>
      <c r="R15" s="26"/>
      <c r="S15" s="26"/>
      <c r="T15" s="26"/>
      <c r="U15" s="26"/>
      <c r="V15" s="113"/>
      <c r="W15" s="53"/>
    </row>
    <row r="16" spans="1:23" ht="18" customHeight="1" x14ac:dyDescent="0.3">
      <c r="A16" s="15"/>
      <c r="B16" s="54" t="s">
        <v>29</v>
      </c>
      <c r="C16" s="92">
        <f>'SO 15314'!E69</f>
        <v>0</v>
      </c>
      <c r="D16" s="93">
        <f>'SO 15314'!F69</f>
        <v>0</v>
      </c>
      <c r="E16" s="94">
        <f>'SO 15314'!G69</f>
        <v>0</v>
      </c>
      <c r="F16" s="344" t="s">
        <v>34</v>
      </c>
      <c r="G16" s="337"/>
      <c r="H16" s="338"/>
      <c r="I16" s="25"/>
      <c r="J16" s="25"/>
      <c r="K16" s="26"/>
      <c r="L16" s="26"/>
      <c r="M16" s="26"/>
      <c r="N16" s="26"/>
      <c r="O16" s="74"/>
      <c r="P16" s="83">
        <f>(SUM(Z86:Z185))</f>
        <v>0</v>
      </c>
      <c r="Q16" s="78"/>
      <c r="R16" s="26"/>
      <c r="S16" s="26"/>
      <c r="T16" s="26"/>
      <c r="U16" s="26"/>
      <c r="V16" s="113"/>
      <c r="W16" s="53"/>
    </row>
    <row r="17" spans="1:26" ht="18" customHeight="1" x14ac:dyDescent="0.3">
      <c r="A17" s="15"/>
      <c r="B17" s="55" t="s">
        <v>30</v>
      </c>
      <c r="C17" s="63"/>
      <c r="D17" s="58"/>
      <c r="E17" s="67"/>
      <c r="F17" s="345" t="s">
        <v>35</v>
      </c>
      <c r="G17" s="337"/>
      <c r="H17" s="338"/>
      <c r="I17" s="25"/>
      <c r="J17" s="25"/>
      <c r="K17" s="26"/>
      <c r="L17" s="26"/>
      <c r="M17" s="26"/>
      <c r="N17" s="26"/>
      <c r="O17" s="74"/>
      <c r="P17" s="83">
        <v>0</v>
      </c>
      <c r="Q17" s="78"/>
      <c r="R17" s="26"/>
      <c r="S17" s="26"/>
      <c r="T17" s="26"/>
      <c r="U17" s="26"/>
      <c r="V17" s="113"/>
      <c r="W17" s="53"/>
    </row>
    <row r="18" spans="1:26" ht="18" customHeight="1" x14ac:dyDescent="0.3">
      <c r="A18" s="15"/>
      <c r="B18" s="56" t="s">
        <v>31</v>
      </c>
      <c r="C18" s="64"/>
      <c r="D18" s="59"/>
      <c r="E18" s="68"/>
      <c r="F18" s="346"/>
      <c r="G18" s="340"/>
      <c r="H18" s="338"/>
      <c r="I18" s="25"/>
      <c r="J18" s="25"/>
      <c r="K18" s="26"/>
      <c r="L18" s="26"/>
      <c r="M18" s="26"/>
      <c r="N18" s="26"/>
      <c r="O18" s="74"/>
      <c r="P18" s="84"/>
      <c r="Q18" s="78"/>
      <c r="R18" s="26"/>
      <c r="S18" s="26"/>
      <c r="T18" s="26"/>
      <c r="U18" s="26"/>
      <c r="V18" s="113"/>
      <c r="W18" s="53"/>
    </row>
    <row r="19" spans="1:26" ht="18" customHeight="1" x14ac:dyDescent="0.3">
      <c r="A19" s="15"/>
      <c r="B19" s="56" t="s">
        <v>32</v>
      </c>
      <c r="C19" s="65"/>
      <c r="D19" s="60"/>
      <c r="E19" s="69">
        <f>SUM(E15:E18)</f>
        <v>0</v>
      </c>
      <c r="F19" s="330" t="s">
        <v>32</v>
      </c>
      <c r="G19" s="331"/>
      <c r="H19" s="332"/>
      <c r="I19" s="25"/>
      <c r="J19" s="25"/>
      <c r="K19" s="26"/>
      <c r="L19" s="26"/>
      <c r="M19" s="26"/>
      <c r="N19" s="26"/>
      <c r="O19" s="74"/>
      <c r="P19" s="85">
        <f>SUM(P15:P18)</f>
        <v>0</v>
      </c>
      <c r="Q19" s="78"/>
      <c r="R19" s="26"/>
      <c r="S19" s="26"/>
      <c r="T19" s="26"/>
      <c r="U19" s="26"/>
      <c r="V19" s="113"/>
      <c r="W19" s="53"/>
    </row>
    <row r="20" spans="1:26" ht="18" customHeight="1" x14ac:dyDescent="0.3">
      <c r="A20" s="15"/>
      <c r="B20" s="52" t="s">
        <v>41</v>
      </c>
      <c r="C20" s="57"/>
      <c r="D20" s="95"/>
      <c r="E20" s="96"/>
      <c r="F20" s="333" t="s">
        <v>41</v>
      </c>
      <c r="G20" s="334"/>
      <c r="H20" s="335"/>
      <c r="I20" s="32"/>
      <c r="J20" s="25"/>
      <c r="K20" s="26"/>
      <c r="L20" s="26"/>
      <c r="M20" s="26"/>
      <c r="N20" s="26"/>
      <c r="O20" s="74"/>
      <c r="P20" s="84"/>
      <c r="Q20" s="78"/>
      <c r="R20" s="26"/>
      <c r="S20" s="26"/>
      <c r="T20" s="26"/>
      <c r="U20" s="26"/>
      <c r="V20" s="113"/>
      <c r="W20" s="53"/>
    </row>
    <row r="21" spans="1:26" ht="18" customHeight="1" x14ac:dyDescent="0.3">
      <c r="A21" s="15"/>
      <c r="B21" s="49" t="s">
        <v>42</v>
      </c>
      <c r="C21" s="51"/>
      <c r="D21" s="91"/>
      <c r="E21" s="70">
        <f>((E15*U22*0)+(E16*V22*0)+(E17*W22*0))/100</f>
        <v>0</v>
      </c>
      <c r="F21" s="336" t="s">
        <v>45</v>
      </c>
      <c r="G21" s="337"/>
      <c r="H21" s="338"/>
      <c r="I21" s="25"/>
      <c r="J21" s="25"/>
      <c r="K21" s="26"/>
      <c r="L21" s="26"/>
      <c r="M21" s="26"/>
      <c r="N21" s="26"/>
      <c r="O21" s="74"/>
      <c r="P21" s="83">
        <f>((E15*X22*0)+(E16*Y22*0)+(E17*Z22*0))/100</f>
        <v>0</v>
      </c>
      <c r="Q21" s="78"/>
      <c r="R21" s="26"/>
      <c r="S21" s="26"/>
      <c r="T21" s="26"/>
      <c r="U21" s="26"/>
      <c r="V21" s="113"/>
      <c r="W21" s="53"/>
    </row>
    <row r="22" spans="1:26" ht="18" customHeight="1" x14ac:dyDescent="0.3">
      <c r="A22" s="15"/>
      <c r="B22" s="45" t="s">
        <v>43</v>
      </c>
      <c r="C22" s="34"/>
      <c r="D22" s="72"/>
      <c r="E22" s="71">
        <f>((E15*U23*0)+(E16*V23*0)+(E17*W23*0))/100</f>
        <v>0</v>
      </c>
      <c r="F22" s="336" t="s">
        <v>46</v>
      </c>
      <c r="G22" s="337"/>
      <c r="H22" s="338"/>
      <c r="I22" s="25"/>
      <c r="J22" s="25"/>
      <c r="K22" s="26"/>
      <c r="L22" s="26"/>
      <c r="M22" s="26"/>
      <c r="N22" s="26"/>
      <c r="O22" s="74"/>
      <c r="P22" s="83">
        <f>((E15*X23*0)+(E16*Y23*0)+(E17*Z23*0))/100</f>
        <v>0</v>
      </c>
      <c r="Q22" s="78"/>
      <c r="R22" s="26"/>
      <c r="S22" s="26"/>
      <c r="T22" s="26"/>
      <c r="U22" s="26">
        <v>1</v>
      </c>
      <c r="V22" s="114">
        <v>1</v>
      </c>
      <c r="W22" s="53">
        <v>1</v>
      </c>
      <c r="X22">
        <v>1</v>
      </c>
      <c r="Y22">
        <v>1</v>
      </c>
      <c r="Z22">
        <v>1</v>
      </c>
    </row>
    <row r="23" spans="1:26" ht="18" customHeight="1" x14ac:dyDescent="0.3">
      <c r="A23" s="15"/>
      <c r="B23" s="45" t="s">
        <v>44</v>
      </c>
      <c r="C23" s="34"/>
      <c r="D23" s="72"/>
      <c r="E23" s="71">
        <f>((E15*U24*0)+(E16*V24*0)+(E17*W24*0))/100</f>
        <v>0</v>
      </c>
      <c r="F23" s="336" t="s">
        <v>47</v>
      </c>
      <c r="G23" s="337"/>
      <c r="H23" s="338"/>
      <c r="I23" s="25"/>
      <c r="J23" s="25"/>
      <c r="K23" s="26"/>
      <c r="L23" s="26"/>
      <c r="M23" s="26"/>
      <c r="N23" s="26"/>
      <c r="O23" s="74"/>
      <c r="P23" s="83">
        <f>((E15*X24*0)+(E16*Y24*0)+(E17*Z24*0))/100</f>
        <v>0</v>
      </c>
      <c r="Q23" s="78"/>
      <c r="R23" s="26"/>
      <c r="S23" s="26"/>
      <c r="T23" s="26"/>
      <c r="U23" s="26">
        <v>1</v>
      </c>
      <c r="V23" s="114">
        <v>1</v>
      </c>
      <c r="W23" s="53">
        <v>0</v>
      </c>
      <c r="X23">
        <v>1</v>
      </c>
      <c r="Y23">
        <v>1</v>
      </c>
      <c r="Z23">
        <v>1</v>
      </c>
    </row>
    <row r="24" spans="1:26" ht="18" customHeight="1" x14ac:dyDescent="0.3">
      <c r="A24" s="15"/>
      <c r="B24" s="40"/>
      <c r="C24" s="34"/>
      <c r="D24" s="72"/>
      <c r="E24" s="72"/>
      <c r="F24" s="339"/>
      <c r="G24" s="340"/>
      <c r="H24" s="338"/>
      <c r="I24" s="25"/>
      <c r="J24" s="25"/>
      <c r="K24" s="26"/>
      <c r="L24" s="26"/>
      <c r="M24" s="26"/>
      <c r="N24" s="26"/>
      <c r="O24" s="74"/>
      <c r="P24" s="82"/>
      <c r="Q24" s="78"/>
      <c r="R24" s="26"/>
      <c r="S24" s="26"/>
      <c r="T24" s="26"/>
      <c r="U24" s="26">
        <v>1</v>
      </c>
      <c r="V24" s="114">
        <v>1</v>
      </c>
      <c r="W24" s="53">
        <v>1</v>
      </c>
      <c r="X24">
        <v>1</v>
      </c>
      <c r="Y24">
        <v>1</v>
      </c>
      <c r="Z24">
        <v>0</v>
      </c>
    </row>
    <row r="25" spans="1:26" ht="18" customHeight="1" x14ac:dyDescent="0.3">
      <c r="A25" s="15"/>
      <c r="B25" s="45"/>
      <c r="C25" s="34"/>
      <c r="D25" s="72"/>
      <c r="E25" s="72"/>
      <c r="F25" s="353" t="s">
        <v>32</v>
      </c>
      <c r="G25" s="331"/>
      <c r="H25" s="338"/>
      <c r="I25" s="25"/>
      <c r="J25" s="25"/>
      <c r="K25" s="26"/>
      <c r="L25" s="26"/>
      <c r="M25" s="26"/>
      <c r="N25" s="26"/>
      <c r="O25" s="74"/>
      <c r="P25" s="85">
        <f>SUM(E21:E24)+SUM(P21:P24)</f>
        <v>0</v>
      </c>
      <c r="Q25" s="78"/>
      <c r="R25" s="26"/>
      <c r="S25" s="26"/>
      <c r="T25" s="26"/>
      <c r="U25" s="26"/>
      <c r="V25" s="113"/>
      <c r="W25" s="53"/>
    </row>
    <row r="26" spans="1:26" ht="18" customHeight="1" x14ac:dyDescent="0.3">
      <c r="A26" s="15"/>
      <c r="B26" s="110" t="s">
        <v>53</v>
      </c>
      <c r="C26" s="98"/>
      <c r="D26" s="100"/>
      <c r="E26" s="106"/>
      <c r="F26" s="333" t="s">
        <v>36</v>
      </c>
      <c r="G26" s="354"/>
      <c r="H26" s="355"/>
      <c r="I26" s="23"/>
      <c r="J26" s="23"/>
      <c r="K26" s="24"/>
      <c r="L26" s="24"/>
      <c r="M26" s="24"/>
      <c r="N26" s="24"/>
      <c r="O26" s="75"/>
      <c r="P26" s="86"/>
      <c r="Q26" s="79"/>
      <c r="R26" s="24"/>
      <c r="S26" s="24"/>
      <c r="T26" s="24"/>
      <c r="U26" s="24"/>
      <c r="V26" s="115"/>
      <c r="W26" s="53"/>
    </row>
    <row r="27" spans="1:26" ht="18" customHeight="1" x14ac:dyDescent="0.3">
      <c r="A27" s="15"/>
      <c r="B27" s="41"/>
      <c r="C27" s="36"/>
      <c r="D27" s="73"/>
      <c r="E27" s="107"/>
      <c r="F27" s="356" t="s">
        <v>37</v>
      </c>
      <c r="G27" s="357"/>
      <c r="H27" s="358"/>
      <c r="I27" s="28"/>
      <c r="J27" s="28"/>
      <c r="K27" s="29"/>
      <c r="L27" s="29"/>
      <c r="M27" s="29"/>
      <c r="N27" s="29"/>
      <c r="O27" s="76"/>
      <c r="P27" s="87">
        <f>E19+P19+E25+P25</f>
        <v>0</v>
      </c>
      <c r="Q27" s="80"/>
      <c r="R27" s="29"/>
      <c r="S27" s="29"/>
      <c r="T27" s="29"/>
      <c r="U27" s="29"/>
      <c r="V27" s="116"/>
      <c r="W27" s="53"/>
    </row>
    <row r="28" spans="1:26" ht="18" customHeight="1" x14ac:dyDescent="0.3">
      <c r="A28" s="15"/>
      <c r="B28" s="42"/>
      <c r="C28" s="37"/>
      <c r="D28" s="15"/>
      <c r="E28" s="108"/>
      <c r="F28" s="359" t="s">
        <v>38</v>
      </c>
      <c r="G28" s="360"/>
      <c r="H28" s="218">
        <f>P27-SUM('SO 15314'!K86:'SO 15314'!K185)</f>
        <v>0</v>
      </c>
      <c r="I28" s="21"/>
      <c r="J28" s="21"/>
      <c r="K28" s="22"/>
      <c r="L28" s="22"/>
      <c r="M28" s="22"/>
      <c r="N28" s="22"/>
      <c r="O28" s="77"/>
      <c r="P28" s="88">
        <f>ROUND(((ROUND(H28,2)*20)*1/100),2)</f>
        <v>0</v>
      </c>
      <c r="Q28" s="81"/>
      <c r="R28" s="22"/>
      <c r="S28" s="22"/>
      <c r="T28" s="22"/>
      <c r="U28" s="22"/>
      <c r="V28" s="117"/>
      <c r="W28" s="53"/>
    </row>
    <row r="29" spans="1:26" ht="18" customHeight="1" x14ac:dyDescent="0.3">
      <c r="A29" s="15"/>
      <c r="B29" s="42"/>
      <c r="C29" s="37"/>
      <c r="D29" s="15"/>
      <c r="E29" s="108"/>
      <c r="F29" s="361" t="s">
        <v>39</v>
      </c>
      <c r="G29" s="362"/>
      <c r="H29" s="33">
        <f>SUM('SO 15314'!K86:'SO 15314'!K185)</f>
        <v>0</v>
      </c>
      <c r="I29" s="25"/>
      <c r="J29" s="25"/>
      <c r="K29" s="26"/>
      <c r="L29" s="26"/>
      <c r="M29" s="26"/>
      <c r="N29" s="26"/>
      <c r="O29" s="74"/>
      <c r="P29" s="89">
        <f>ROUND(((ROUND(H29,2)*0)/100),2)</f>
        <v>0</v>
      </c>
      <c r="Q29" s="78"/>
      <c r="R29" s="26"/>
      <c r="S29" s="26"/>
      <c r="T29" s="26"/>
      <c r="U29" s="26"/>
      <c r="V29" s="113"/>
      <c r="W29" s="53"/>
    </row>
    <row r="30" spans="1:26" ht="18" customHeight="1" x14ac:dyDescent="0.3">
      <c r="A30" s="15"/>
      <c r="B30" s="42"/>
      <c r="C30" s="37"/>
      <c r="D30" s="15"/>
      <c r="E30" s="108"/>
      <c r="F30" s="363" t="s">
        <v>40</v>
      </c>
      <c r="G30" s="364"/>
      <c r="H30" s="103"/>
      <c r="I30" s="104"/>
      <c r="J30" s="21"/>
      <c r="K30" s="22"/>
      <c r="L30" s="22"/>
      <c r="M30" s="22"/>
      <c r="N30" s="22"/>
      <c r="O30" s="77"/>
      <c r="P30" s="105">
        <f>SUM(P27:P29)</f>
        <v>0</v>
      </c>
      <c r="Q30" s="78"/>
      <c r="R30" s="26"/>
      <c r="S30" s="26"/>
      <c r="T30" s="26"/>
      <c r="U30" s="26"/>
      <c r="V30" s="113"/>
      <c r="W30" s="53"/>
    </row>
    <row r="31" spans="1:26" ht="18" customHeight="1" x14ac:dyDescent="0.3">
      <c r="A31" s="15"/>
      <c r="B31" s="38"/>
      <c r="C31" s="30"/>
      <c r="D31" s="101"/>
      <c r="E31" s="109"/>
      <c r="F31" s="357"/>
      <c r="G31" s="379"/>
      <c r="H31" s="34"/>
      <c r="I31" s="25"/>
      <c r="J31" s="25"/>
      <c r="K31" s="26"/>
      <c r="L31" s="26"/>
      <c r="M31" s="26"/>
      <c r="N31" s="26"/>
      <c r="O31" s="74"/>
      <c r="P31" s="90"/>
      <c r="Q31" s="78"/>
      <c r="R31" s="26"/>
      <c r="S31" s="26"/>
      <c r="T31" s="26"/>
      <c r="U31" s="26"/>
      <c r="V31" s="113"/>
      <c r="W31" s="53"/>
    </row>
    <row r="32" spans="1:26" ht="18" customHeight="1" x14ac:dyDescent="0.3">
      <c r="A32" s="15"/>
      <c r="B32" s="110" t="s">
        <v>51</v>
      </c>
      <c r="C32" s="102"/>
      <c r="D32" s="19"/>
      <c r="E32" s="111" t="s">
        <v>52</v>
      </c>
      <c r="F32" s="73"/>
      <c r="G32" s="19"/>
      <c r="H32" s="35"/>
      <c r="I32" s="23"/>
      <c r="J32" s="23"/>
      <c r="K32" s="24"/>
      <c r="L32" s="24"/>
      <c r="M32" s="24"/>
      <c r="N32" s="24"/>
      <c r="O32" s="24"/>
      <c r="P32" s="18"/>
      <c r="Q32" s="24"/>
      <c r="R32" s="24"/>
      <c r="S32" s="24"/>
      <c r="T32" s="24"/>
      <c r="U32" s="24"/>
      <c r="V32" s="115"/>
      <c r="W32" s="53"/>
    </row>
    <row r="33" spans="1:23" ht="18" customHeight="1" x14ac:dyDescent="0.3">
      <c r="A33" s="15"/>
      <c r="B33" s="41"/>
      <c r="C33" s="36"/>
      <c r="D33" s="17"/>
      <c r="E33" s="17"/>
      <c r="F33" s="17"/>
      <c r="G33" s="17"/>
      <c r="H33" s="17"/>
      <c r="I33" s="17"/>
      <c r="J33" s="17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18"/>
      <c r="W33" s="53"/>
    </row>
    <row r="34" spans="1:23" ht="18" customHeight="1" x14ac:dyDescent="0.3">
      <c r="A34" s="15"/>
      <c r="B34" s="42"/>
      <c r="C34" s="37"/>
      <c r="D34" s="3"/>
      <c r="E34" s="3"/>
      <c r="F34" s="3"/>
      <c r="G34" s="3"/>
      <c r="H34" s="3"/>
      <c r="I34" s="3"/>
      <c r="J34" s="3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9"/>
      <c r="W34" s="53"/>
    </row>
    <row r="35" spans="1:23" ht="18" customHeight="1" x14ac:dyDescent="0.3">
      <c r="A35" s="15"/>
      <c r="B35" s="42"/>
      <c r="C35" s="37"/>
      <c r="D35" s="3"/>
      <c r="E35" s="3"/>
      <c r="F35" s="3"/>
      <c r="G35" s="3"/>
      <c r="H35" s="3"/>
      <c r="I35" s="3"/>
      <c r="J35" s="3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9"/>
      <c r="W35" s="53"/>
    </row>
    <row r="36" spans="1:23" ht="18" customHeight="1" x14ac:dyDescent="0.3">
      <c r="A36" s="15"/>
      <c r="B36" s="42"/>
      <c r="C36" s="37"/>
      <c r="D36" s="3"/>
      <c r="E36" s="3"/>
      <c r="F36" s="3"/>
      <c r="G36" s="3"/>
      <c r="H36" s="3"/>
      <c r="I36" s="3"/>
      <c r="J36" s="3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9"/>
      <c r="W36" s="53"/>
    </row>
    <row r="37" spans="1:23" ht="18" customHeight="1" x14ac:dyDescent="0.3">
      <c r="A37" s="15"/>
      <c r="B37" s="38"/>
      <c r="C37" s="30"/>
      <c r="D37" s="8"/>
      <c r="E37" s="8"/>
      <c r="F37" s="8"/>
      <c r="G37" s="8"/>
      <c r="H37" s="8"/>
      <c r="I37" s="8"/>
      <c r="J37" s="8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20"/>
      <c r="W37" s="53"/>
    </row>
    <row r="38" spans="1:23" ht="18" customHeight="1" x14ac:dyDescent="0.3">
      <c r="A38" s="15"/>
      <c r="B38" s="121"/>
      <c r="C38" s="122"/>
      <c r="D38" s="123"/>
      <c r="E38" s="123"/>
      <c r="F38" s="123"/>
      <c r="G38" s="123"/>
      <c r="H38" s="123"/>
      <c r="I38" s="123"/>
      <c r="J38" s="123"/>
      <c r="K38" s="124"/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125"/>
      <c r="W38" s="53"/>
    </row>
    <row r="39" spans="1:23" ht="18" customHeight="1" x14ac:dyDescent="0.3">
      <c r="A39" s="15"/>
      <c r="B39" s="42"/>
      <c r="C39" s="3"/>
      <c r="D39" s="3"/>
      <c r="E39" s="3"/>
      <c r="F39" s="3"/>
      <c r="G39" s="3"/>
      <c r="H39" s="3"/>
      <c r="I39" s="3"/>
      <c r="J39" s="3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216"/>
    </row>
    <row r="40" spans="1:23" ht="18" customHeight="1" x14ac:dyDescent="0.3">
      <c r="A40" s="15"/>
      <c r="B40" s="42"/>
      <c r="C40" s="3"/>
      <c r="D40" s="3"/>
      <c r="E40" s="3"/>
      <c r="F40" s="3"/>
      <c r="G40" s="3"/>
      <c r="H40" s="3"/>
      <c r="I40" s="3"/>
      <c r="J40" s="3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216"/>
    </row>
    <row r="41" spans="1:23" x14ac:dyDescent="0.3">
      <c r="A41" s="15"/>
      <c r="B41" s="42"/>
      <c r="C41" s="3"/>
      <c r="D41" s="3"/>
      <c r="E41" s="3"/>
      <c r="F41" s="3"/>
      <c r="G41" s="3"/>
      <c r="H41" s="3"/>
      <c r="I41" s="3"/>
      <c r="J41" s="3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216"/>
    </row>
    <row r="42" spans="1:23" x14ac:dyDescent="0.3">
      <c r="A42" s="131"/>
      <c r="B42" s="204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216"/>
    </row>
    <row r="43" spans="1:23" x14ac:dyDescent="0.3">
      <c r="A43" s="131"/>
      <c r="B43" s="205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53"/>
    </row>
    <row r="44" spans="1:23" ht="34.950000000000003" customHeight="1" x14ac:dyDescent="0.3">
      <c r="A44" s="131"/>
      <c r="B44" s="382" t="s">
        <v>0</v>
      </c>
      <c r="C44" s="383"/>
      <c r="D44" s="383"/>
      <c r="E44" s="383"/>
      <c r="F44" s="383"/>
      <c r="G44" s="383"/>
      <c r="H44" s="383"/>
      <c r="I44" s="383"/>
      <c r="J44" s="383"/>
      <c r="K44" s="383"/>
      <c r="L44" s="383"/>
      <c r="M44" s="383"/>
      <c r="N44" s="383"/>
      <c r="O44" s="383"/>
      <c r="P44" s="383"/>
      <c r="Q44" s="383"/>
      <c r="R44" s="383"/>
      <c r="S44" s="383"/>
      <c r="T44" s="383"/>
      <c r="U44" s="383"/>
      <c r="V44" s="384"/>
      <c r="W44" s="53"/>
    </row>
    <row r="45" spans="1:23" x14ac:dyDescent="0.3">
      <c r="A45" s="131"/>
      <c r="B45" s="206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18"/>
      <c r="W45" s="53"/>
    </row>
    <row r="46" spans="1:23" ht="19.95" customHeight="1" x14ac:dyDescent="0.3">
      <c r="A46" s="203"/>
      <c r="B46" s="385" t="s">
        <v>23</v>
      </c>
      <c r="C46" s="348"/>
      <c r="D46" s="348"/>
      <c r="E46" s="349"/>
      <c r="F46" s="347" t="s">
        <v>20</v>
      </c>
      <c r="G46" s="348"/>
      <c r="H46" s="349"/>
      <c r="I46" s="130"/>
      <c r="J46" s="3"/>
      <c r="K46" s="3"/>
      <c r="L46" s="3"/>
      <c r="M46" s="3"/>
      <c r="N46" s="3"/>
      <c r="O46" s="3"/>
      <c r="P46" s="3"/>
      <c r="Q46" s="11"/>
      <c r="R46" s="11"/>
      <c r="S46" s="11"/>
      <c r="T46" s="11"/>
      <c r="U46" s="11"/>
      <c r="V46" s="119"/>
      <c r="W46" s="53"/>
    </row>
    <row r="47" spans="1:23" ht="19.95" customHeight="1" x14ac:dyDescent="0.3">
      <c r="A47" s="203"/>
      <c r="B47" s="385" t="s">
        <v>24</v>
      </c>
      <c r="C47" s="348"/>
      <c r="D47" s="348"/>
      <c r="E47" s="349"/>
      <c r="F47" s="347" t="s">
        <v>18</v>
      </c>
      <c r="G47" s="348"/>
      <c r="H47" s="349"/>
      <c r="I47" s="130"/>
      <c r="J47" s="3"/>
      <c r="K47" s="3"/>
      <c r="L47" s="3"/>
      <c r="M47" s="3"/>
      <c r="N47" s="3"/>
      <c r="O47" s="3"/>
      <c r="P47" s="3"/>
      <c r="Q47" s="11"/>
      <c r="R47" s="11"/>
      <c r="S47" s="11"/>
      <c r="T47" s="11"/>
      <c r="U47" s="11"/>
      <c r="V47" s="119"/>
      <c r="W47" s="53"/>
    </row>
    <row r="48" spans="1:23" ht="19.95" customHeight="1" x14ac:dyDescent="0.3">
      <c r="A48" s="203"/>
      <c r="B48" s="385" t="s">
        <v>25</v>
      </c>
      <c r="C48" s="348"/>
      <c r="D48" s="348"/>
      <c r="E48" s="349"/>
      <c r="F48" s="347" t="s">
        <v>57</v>
      </c>
      <c r="G48" s="348"/>
      <c r="H48" s="349"/>
      <c r="I48" s="130"/>
      <c r="J48" s="3"/>
      <c r="K48" s="3"/>
      <c r="L48" s="3"/>
      <c r="M48" s="3"/>
      <c r="N48" s="3"/>
      <c r="O48" s="3"/>
      <c r="P48" s="3"/>
      <c r="Q48" s="11"/>
      <c r="R48" s="11"/>
      <c r="S48" s="11"/>
      <c r="T48" s="11"/>
      <c r="U48" s="11"/>
      <c r="V48" s="119"/>
      <c r="W48" s="53"/>
    </row>
    <row r="49" spans="1:26" ht="30" customHeight="1" x14ac:dyDescent="0.3">
      <c r="A49" s="203"/>
      <c r="B49" s="350" t="s">
        <v>1</v>
      </c>
      <c r="C49" s="351"/>
      <c r="D49" s="351"/>
      <c r="E49" s="351"/>
      <c r="F49" s="351"/>
      <c r="G49" s="351"/>
      <c r="H49" s="351"/>
      <c r="I49" s="352"/>
      <c r="J49" s="3"/>
      <c r="K49" s="3"/>
      <c r="L49" s="3"/>
      <c r="M49" s="3"/>
      <c r="N49" s="3"/>
      <c r="O49" s="3"/>
      <c r="P49" s="3"/>
      <c r="Q49" s="11"/>
      <c r="R49" s="11"/>
      <c r="S49" s="11"/>
      <c r="T49" s="11"/>
      <c r="U49" s="11"/>
      <c r="V49" s="119"/>
      <c r="W49" s="53"/>
    </row>
    <row r="50" spans="1:26" x14ac:dyDescent="0.3">
      <c r="A50" s="15"/>
      <c r="B50" s="207" t="s">
        <v>16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11"/>
      <c r="R50" s="11"/>
      <c r="S50" s="11"/>
      <c r="T50" s="11"/>
      <c r="U50" s="11"/>
      <c r="V50" s="119"/>
      <c r="W50" s="53"/>
    </row>
    <row r="51" spans="1:26" x14ac:dyDescent="0.3">
      <c r="A51" s="15"/>
      <c r="B51" s="42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11"/>
      <c r="R51" s="11"/>
      <c r="S51" s="11"/>
      <c r="T51" s="11"/>
      <c r="U51" s="11"/>
      <c r="V51" s="119"/>
      <c r="W51" s="53"/>
    </row>
    <row r="52" spans="1:26" x14ac:dyDescent="0.3">
      <c r="A52" s="15"/>
      <c r="B52" s="42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11"/>
      <c r="R52" s="11"/>
      <c r="S52" s="11"/>
      <c r="T52" s="11"/>
      <c r="U52" s="11"/>
      <c r="V52" s="119"/>
      <c r="W52" s="53"/>
    </row>
    <row r="53" spans="1:26" x14ac:dyDescent="0.3">
      <c r="A53" s="15"/>
      <c r="B53" s="207" t="s">
        <v>58</v>
      </c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11"/>
      <c r="R53" s="11"/>
      <c r="S53" s="11"/>
      <c r="T53" s="11"/>
      <c r="U53" s="11"/>
      <c r="V53" s="119"/>
      <c r="W53" s="53"/>
    </row>
    <row r="54" spans="1:26" x14ac:dyDescent="0.3">
      <c r="A54" s="2"/>
      <c r="B54" s="380" t="s">
        <v>54</v>
      </c>
      <c r="C54" s="381"/>
      <c r="D54" s="129"/>
      <c r="E54" s="129" t="s">
        <v>48</v>
      </c>
      <c r="F54" s="129" t="s">
        <v>49</v>
      </c>
      <c r="G54" s="129" t="s">
        <v>32</v>
      </c>
      <c r="H54" s="129" t="s">
        <v>55</v>
      </c>
      <c r="I54" s="129" t="s">
        <v>56</v>
      </c>
      <c r="J54" s="128"/>
      <c r="K54" s="128"/>
      <c r="L54" s="128"/>
      <c r="M54" s="128"/>
      <c r="N54" s="128"/>
      <c r="O54" s="128"/>
      <c r="P54" s="128"/>
      <c r="Q54" s="126"/>
      <c r="R54" s="126"/>
      <c r="S54" s="126"/>
      <c r="T54" s="126"/>
      <c r="U54" s="126"/>
      <c r="V54" s="150"/>
      <c r="W54" s="53"/>
    </row>
    <row r="55" spans="1:26" x14ac:dyDescent="0.3">
      <c r="A55" s="10"/>
      <c r="B55" s="377" t="s">
        <v>59</v>
      </c>
      <c r="C55" s="378"/>
      <c r="D55" s="378"/>
      <c r="E55" s="136"/>
      <c r="F55" s="136"/>
      <c r="G55" s="136"/>
      <c r="H55" s="137"/>
      <c r="I55" s="137"/>
      <c r="J55" s="137"/>
      <c r="K55" s="137"/>
      <c r="L55" s="137"/>
      <c r="M55" s="137"/>
      <c r="N55" s="137"/>
      <c r="O55" s="137"/>
      <c r="P55" s="137"/>
      <c r="Q55" s="138"/>
      <c r="R55" s="138"/>
      <c r="S55" s="138"/>
      <c r="T55" s="138"/>
      <c r="U55" s="138"/>
      <c r="V55" s="151"/>
      <c r="W55" s="217"/>
      <c r="X55" s="139"/>
      <c r="Y55" s="139"/>
      <c r="Z55" s="139"/>
    </row>
    <row r="56" spans="1:26" x14ac:dyDescent="0.3">
      <c r="A56" s="10"/>
      <c r="B56" s="365" t="s">
        <v>60</v>
      </c>
      <c r="C56" s="366"/>
      <c r="D56" s="366"/>
      <c r="E56" s="140">
        <f>'SO 15314'!L97</f>
        <v>0</v>
      </c>
      <c r="F56" s="140">
        <f>'SO 15314'!M97</f>
        <v>0</v>
      </c>
      <c r="G56" s="140">
        <f>'SO 15314'!I97</f>
        <v>0</v>
      </c>
      <c r="H56" s="141">
        <f>'SO 15314'!S97</f>
        <v>0</v>
      </c>
      <c r="I56" s="141">
        <f>'SO 15314'!V97</f>
        <v>0</v>
      </c>
      <c r="J56" s="141"/>
      <c r="K56" s="141"/>
      <c r="L56" s="141"/>
      <c r="M56" s="141"/>
      <c r="N56" s="141"/>
      <c r="O56" s="141"/>
      <c r="P56" s="141"/>
      <c r="Q56" s="139"/>
      <c r="R56" s="139"/>
      <c r="S56" s="139"/>
      <c r="T56" s="139"/>
      <c r="U56" s="139"/>
      <c r="V56" s="152"/>
      <c r="W56" s="217"/>
      <c r="X56" s="139"/>
      <c r="Y56" s="139"/>
      <c r="Z56" s="139"/>
    </row>
    <row r="57" spans="1:26" x14ac:dyDescent="0.3">
      <c r="A57" s="10"/>
      <c r="B57" s="365" t="s">
        <v>61</v>
      </c>
      <c r="C57" s="366"/>
      <c r="D57" s="366"/>
      <c r="E57" s="140">
        <f>'SO 15314'!L108</f>
        <v>0</v>
      </c>
      <c r="F57" s="140">
        <f>'SO 15314'!M108</f>
        <v>0</v>
      </c>
      <c r="G57" s="140">
        <f>'SO 15314'!I108</f>
        <v>0</v>
      </c>
      <c r="H57" s="141">
        <f>'SO 15314'!S108</f>
        <v>23.97</v>
      </c>
      <c r="I57" s="141">
        <f>'SO 15314'!V108</f>
        <v>0</v>
      </c>
      <c r="J57" s="141"/>
      <c r="K57" s="141"/>
      <c r="L57" s="141"/>
      <c r="M57" s="141"/>
      <c r="N57" s="141"/>
      <c r="O57" s="141"/>
      <c r="P57" s="141"/>
      <c r="Q57" s="139"/>
      <c r="R57" s="139"/>
      <c r="S57" s="139"/>
      <c r="T57" s="139"/>
      <c r="U57" s="139"/>
      <c r="V57" s="152"/>
      <c r="W57" s="217"/>
      <c r="X57" s="139"/>
      <c r="Y57" s="139"/>
      <c r="Z57" s="139"/>
    </row>
    <row r="58" spans="1:26" x14ac:dyDescent="0.3">
      <c r="A58" s="10"/>
      <c r="B58" s="365" t="s">
        <v>62</v>
      </c>
      <c r="C58" s="366"/>
      <c r="D58" s="366"/>
      <c r="E58" s="140">
        <f>'SO 15314'!L114</f>
        <v>0</v>
      </c>
      <c r="F58" s="140">
        <f>'SO 15314'!M114</f>
        <v>0</v>
      </c>
      <c r="G58" s="140">
        <f>'SO 15314'!I114</f>
        <v>0</v>
      </c>
      <c r="H58" s="141">
        <f>'SO 15314'!S114</f>
        <v>0</v>
      </c>
      <c r="I58" s="141">
        <f>'SO 15314'!V114</f>
        <v>0</v>
      </c>
      <c r="J58" s="141"/>
      <c r="K58" s="141"/>
      <c r="L58" s="141"/>
      <c r="M58" s="141"/>
      <c r="N58" s="141"/>
      <c r="O58" s="141"/>
      <c r="P58" s="141"/>
      <c r="Q58" s="139"/>
      <c r="R58" s="139"/>
      <c r="S58" s="139"/>
      <c r="T58" s="139"/>
      <c r="U58" s="139"/>
      <c r="V58" s="152"/>
      <c r="W58" s="217"/>
      <c r="X58" s="139"/>
      <c r="Y58" s="139"/>
      <c r="Z58" s="139"/>
    </row>
    <row r="59" spans="1:26" x14ac:dyDescent="0.3">
      <c r="A59" s="10"/>
      <c r="B59" s="365" t="s">
        <v>63</v>
      </c>
      <c r="C59" s="366"/>
      <c r="D59" s="366"/>
      <c r="E59" s="140">
        <f>'SO 15314'!L118</f>
        <v>0</v>
      </c>
      <c r="F59" s="140">
        <f>'SO 15314'!M118</f>
        <v>0</v>
      </c>
      <c r="G59" s="140">
        <f>'SO 15314'!I118</f>
        <v>0</v>
      </c>
      <c r="H59" s="141">
        <f>'SO 15314'!S118</f>
        <v>0</v>
      </c>
      <c r="I59" s="141">
        <f>'SO 15314'!V118</f>
        <v>0</v>
      </c>
      <c r="J59" s="141"/>
      <c r="K59" s="141"/>
      <c r="L59" s="141"/>
      <c r="M59" s="141"/>
      <c r="N59" s="141"/>
      <c r="O59" s="141"/>
      <c r="P59" s="141"/>
      <c r="Q59" s="139"/>
      <c r="R59" s="139"/>
      <c r="S59" s="139"/>
      <c r="T59" s="139"/>
      <c r="U59" s="139"/>
      <c r="V59" s="152"/>
      <c r="W59" s="217"/>
      <c r="X59" s="139"/>
      <c r="Y59" s="139"/>
      <c r="Z59" s="139"/>
    </row>
    <row r="60" spans="1:26" x14ac:dyDescent="0.3">
      <c r="A60" s="10"/>
      <c r="B60" s="365" t="s">
        <v>64</v>
      </c>
      <c r="C60" s="366"/>
      <c r="D60" s="366"/>
      <c r="E60" s="140">
        <f>'SO 15314'!L122</f>
        <v>0</v>
      </c>
      <c r="F60" s="140">
        <f>'SO 15314'!M122</f>
        <v>0</v>
      </c>
      <c r="G60" s="140">
        <f>'SO 15314'!I122</f>
        <v>0</v>
      </c>
      <c r="H60" s="141">
        <f>'SO 15314'!S122</f>
        <v>0</v>
      </c>
      <c r="I60" s="141">
        <f>'SO 15314'!V122</f>
        <v>0</v>
      </c>
      <c r="J60" s="141"/>
      <c r="K60" s="141"/>
      <c r="L60" s="141"/>
      <c r="M60" s="141"/>
      <c r="N60" s="141"/>
      <c r="O60" s="141"/>
      <c r="P60" s="141"/>
      <c r="Q60" s="139"/>
      <c r="R60" s="139"/>
      <c r="S60" s="139"/>
      <c r="T60" s="139"/>
      <c r="U60" s="139"/>
      <c r="V60" s="152"/>
      <c r="W60" s="217"/>
      <c r="X60" s="139"/>
      <c r="Y60" s="139"/>
      <c r="Z60" s="139"/>
    </row>
    <row r="61" spans="1:26" x14ac:dyDescent="0.3">
      <c r="A61" s="10"/>
      <c r="B61" s="367" t="s">
        <v>59</v>
      </c>
      <c r="C61" s="368"/>
      <c r="D61" s="368"/>
      <c r="E61" s="142">
        <f>'SO 15314'!L124</f>
        <v>0</v>
      </c>
      <c r="F61" s="142">
        <f>'SO 15314'!M124</f>
        <v>0</v>
      </c>
      <c r="G61" s="142">
        <f>'SO 15314'!I124</f>
        <v>0</v>
      </c>
      <c r="H61" s="143">
        <f>'SO 15314'!S124</f>
        <v>23.97</v>
      </c>
      <c r="I61" s="143">
        <f>'SO 15314'!V124</f>
        <v>0</v>
      </c>
      <c r="J61" s="143"/>
      <c r="K61" s="143"/>
      <c r="L61" s="143"/>
      <c r="M61" s="143"/>
      <c r="N61" s="143"/>
      <c r="O61" s="143"/>
      <c r="P61" s="143"/>
      <c r="Q61" s="139"/>
      <c r="R61" s="139"/>
      <c r="S61" s="139"/>
      <c r="T61" s="139"/>
      <c r="U61" s="139"/>
      <c r="V61" s="152"/>
      <c r="W61" s="217"/>
      <c r="X61" s="139"/>
      <c r="Y61" s="139"/>
      <c r="Z61" s="139"/>
    </row>
    <row r="62" spans="1:26" x14ac:dyDescent="0.3">
      <c r="A62" s="1"/>
      <c r="B62" s="208"/>
      <c r="C62" s="1"/>
      <c r="D62" s="1"/>
      <c r="E62" s="133"/>
      <c r="F62" s="133"/>
      <c r="G62" s="133"/>
      <c r="H62" s="134"/>
      <c r="I62" s="134"/>
      <c r="J62" s="134"/>
      <c r="K62" s="134"/>
      <c r="L62" s="134"/>
      <c r="M62" s="134"/>
      <c r="N62" s="134"/>
      <c r="O62" s="134"/>
      <c r="P62" s="134"/>
      <c r="V62" s="153"/>
      <c r="W62" s="53"/>
    </row>
    <row r="63" spans="1:26" x14ac:dyDescent="0.3">
      <c r="A63" s="10"/>
      <c r="B63" s="367" t="s">
        <v>65</v>
      </c>
      <c r="C63" s="368"/>
      <c r="D63" s="368"/>
      <c r="E63" s="140"/>
      <c r="F63" s="140"/>
      <c r="G63" s="140"/>
      <c r="H63" s="141"/>
      <c r="I63" s="141"/>
      <c r="J63" s="141"/>
      <c r="K63" s="141"/>
      <c r="L63" s="141"/>
      <c r="M63" s="141"/>
      <c r="N63" s="141"/>
      <c r="O63" s="141"/>
      <c r="P63" s="141"/>
      <c r="Q63" s="139"/>
      <c r="R63" s="139"/>
      <c r="S63" s="139"/>
      <c r="T63" s="139"/>
      <c r="U63" s="139"/>
      <c r="V63" s="152"/>
      <c r="W63" s="217"/>
      <c r="X63" s="139"/>
      <c r="Y63" s="139"/>
      <c r="Z63" s="139"/>
    </row>
    <row r="64" spans="1:26" x14ac:dyDescent="0.3">
      <c r="A64" s="10"/>
      <c r="B64" s="365" t="s">
        <v>66</v>
      </c>
      <c r="C64" s="366"/>
      <c r="D64" s="366"/>
      <c r="E64" s="140">
        <f>'SO 15314'!L131</f>
        <v>0</v>
      </c>
      <c r="F64" s="140">
        <f>'SO 15314'!M131</f>
        <v>0</v>
      </c>
      <c r="G64" s="140">
        <f>'SO 15314'!I131</f>
        <v>0</v>
      </c>
      <c r="H64" s="141">
        <f>'SO 15314'!S131</f>
        <v>0</v>
      </c>
      <c r="I64" s="141">
        <f>'SO 15314'!V131</f>
        <v>0</v>
      </c>
      <c r="J64" s="141"/>
      <c r="K64" s="141"/>
      <c r="L64" s="141"/>
      <c r="M64" s="141"/>
      <c r="N64" s="141"/>
      <c r="O64" s="141"/>
      <c r="P64" s="141"/>
      <c r="Q64" s="139"/>
      <c r="R64" s="139"/>
      <c r="S64" s="139"/>
      <c r="T64" s="139"/>
      <c r="U64" s="139"/>
      <c r="V64" s="152"/>
      <c r="W64" s="217"/>
      <c r="X64" s="139"/>
      <c r="Y64" s="139"/>
      <c r="Z64" s="139"/>
    </row>
    <row r="65" spans="1:26" x14ac:dyDescent="0.3">
      <c r="A65" s="10"/>
      <c r="B65" s="365" t="s">
        <v>67</v>
      </c>
      <c r="C65" s="366"/>
      <c r="D65" s="366"/>
      <c r="E65" s="140">
        <f>'SO 15314'!L151</f>
        <v>0</v>
      </c>
      <c r="F65" s="140">
        <f>'SO 15314'!M151</f>
        <v>0</v>
      </c>
      <c r="G65" s="140">
        <f>'SO 15314'!I151</f>
        <v>0</v>
      </c>
      <c r="H65" s="141">
        <f>'SO 15314'!S151</f>
        <v>0.08</v>
      </c>
      <c r="I65" s="141">
        <f>'SO 15314'!V151</f>
        <v>0</v>
      </c>
      <c r="J65" s="141"/>
      <c r="K65" s="141"/>
      <c r="L65" s="141"/>
      <c r="M65" s="141"/>
      <c r="N65" s="141"/>
      <c r="O65" s="141"/>
      <c r="P65" s="141"/>
      <c r="Q65" s="139"/>
      <c r="R65" s="139"/>
      <c r="S65" s="139"/>
      <c r="T65" s="139"/>
      <c r="U65" s="139"/>
      <c r="V65" s="152"/>
      <c r="W65" s="217"/>
      <c r="X65" s="139"/>
      <c r="Y65" s="139"/>
      <c r="Z65" s="139"/>
    </row>
    <row r="66" spans="1:26" x14ac:dyDescent="0.3">
      <c r="A66" s="10"/>
      <c r="B66" s="365" t="s">
        <v>68</v>
      </c>
      <c r="C66" s="366"/>
      <c r="D66" s="366"/>
      <c r="E66" s="140">
        <f>'SO 15314'!L166</f>
        <v>0</v>
      </c>
      <c r="F66" s="140">
        <f>'SO 15314'!M166</f>
        <v>0</v>
      </c>
      <c r="G66" s="140">
        <f>'SO 15314'!I166</f>
        <v>0</v>
      </c>
      <c r="H66" s="141">
        <f>'SO 15314'!S166</f>
        <v>0.03</v>
      </c>
      <c r="I66" s="141">
        <f>'SO 15314'!V166</f>
        <v>0</v>
      </c>
      <c r="J66" s="141"/>
      <c r="K66" s="141"/>
      <c r="L66" s="141"/>
      <c r="M66" s="141"/>
      <c r="N66" s="141"/>
      <c r="O66" s="141"/>
      <c r="P66" s="141"/>
      <c r="Q66" s="139"/>
      <c r="R66" s="139"/>
      <c r="S66" s="139"/>
      <c r="T66" s="139"/>
      <c r="U66" s="139"/>
      <c r="V66" s="152"/>
      <c r="W66" s="217"/>
      <c r="X66" s="139"/>
      <c r="Y66" s="139"/>
      <c r="Z66" s="139"/>
    </row>
    <row r="67" spans="1:26" x14ac:dyDescent="0.3">
      <c r="A67" s="10"/>
      <c r="B67" s="365" t="s">
        <v>69</v>
      </c>
      <c r="C67" s="366"/>
      <c r="D67" s="366"/>
      <c r="E67" s="140">
        <f>'SO 15314'!L175</f>
        <v>0</v>
      </c>
      <c r="F67" s="140">
        <f>'SO 15314'!M175</f>
        <v>0</v>
      </c>
      <c r="G67" s="140">
        <f>'SO 15314'!I175</f>
        <v>0</v>
      </c>
      <c r="H67" s="141">
        <f>'SO 15314'!S175</f>
        <v>0</v>
      </c>
      <c r="I67" s="141">
        <f>'SO 15314'!V175</f>
        <v>0</v>
      </c>
      <c r="J67" s="141"/>
      <c r="K67" s="141"/>
      <c r="L67" s="141"/>
      <c r="M67" s="141"/>
      <c r="N67" s="141"/>
      <c r="O67" s="141"/>
      <c r="P67" s="141"/>
      <c r="Q67" s="139"/>
      <c r="R67" s="139"/>
      <c r="S67" s="139"/>
      <c r="T67" s="139"/>
      <c r="U67" s="139"/>
      <c r="V67" s="152"/>
      <c r="W67" s="217"/>
      <c r="X67" s="139"/>
      <c r="Y67" s="139"/>
      <c r="Z67" s="139"/>
    </row>
    <row r="68" spans="1:26" x14ac:dyDescent="0.3">
      <c r="A68" s="10"/>
      <c r="B68" s="365" t="s">
        <v>70</v>
      </c>
      <c r="C68" s="366"/>
      <c r="D68" s="366"/>
      <c r="E68" s="140">
        <f>'SO 15314'!L183</f>
        <v>0</v>
      </c>
      <c r="F68" s="140">
        <f>'SO 15314'!M183</f>
        <v>0</v>
      </c>
      <c r="G68" s="140">
        <f>'SO 15314'!I183</f>
        <v>0</v>
      </c>
      <c r="H68" s="141">
        <f>'SO 15314'!S183</f>
        <v>0.03</v>
      </c>
      <c r="I68" s="141">
        <f>'SO 15314'!V183</f>
        <v>0</v>
      </c>
      <c r="J68" s="141"/>
      <c r="K68" s="141"/>
      <c r="L68" s="141"/>
      <c r="M68" s="141"/>
      <c r="N68" s="141"/>
      <c r="O68" s="141"/>
      <c r="P68" s="141"/>
      <c r="Q68" s="139"/>
      <c r="R68" s="139"/>
      <c r="S68" s="139"/>
      <c r="T68" s="139"/>
      <c r="U68" s="139"/>
      <c r="V68" s="152"/>
      <c r="W68" s="217"/>
      <c r="X68" s="139"/>
      <c r="Y68" s="139"/>
      <c r="Z68" s="139"/>
    </row>
    <row r="69" spans="1:26" x14ac:dyDescent="0.3">
      <c r="A69" s="10"/>
      <c r="B69" s="367" t="s">
        <v>65</v>
      </c>
      <c r="C69" s="368"/>
      <c r="D69" s="368"/>
      <c r="E69" s="142">
        <f>'SO 15314'!L185</f>
        <v>0</v>
      </c>
      <c r="F69" s="142">
        <f>'SO 15314'!M185</f>
        <v>0</v>
      </c>
      <c r="G69" s="142">
        <f>'SO 15314'!I185</f>
        <v>0</v>
      </c>
      <c r="H69" s="143">
        <f>'SO 15314'!S185</f>
        <v>0.14000000000000001</v>
      </c>
      <c r="I69" s="143">
        <f>'SO 15314'!V185</f>
        <v>0</v>
      </c>
      <c r="J69" s="143"/>
      <c r="K69" s="143"/>
      <c r="L69" s="143"/>
      <c r="M69" s="143"/>
      <c r="N69" s="143"/>
      <c r="O69" s="143"/>
      <c r="P69" s="143"/>
      <c r="Q69" s="139"/>
      <c r="R69" s="139"/>
      <c r="S69" s="139"/>
      <c r="T69" s="139"/>
      <c r="U69" s="139"/>
      <c r="V69" s="152"/>
      <c r="W69" s="217"/>
      <c r="X69" s="139"/>
      <c r="Y69" s="139"/>
      <c r="Z69" s="139"/>
    </row>
    <row r="70" spans="1:26" x14ac:dyDescent="0.3">
      <c r="A70" s="1"/>
      <c r="B70" s="208"/>
      <c r="C70" s="1"/>
      <c r="D70" s="1"/>
      <c r="E70" s="133"/>
      <c r="F70" s="133"/>
      <c r="G70" s="133"/>
      <c r="H70" s="134"/>
      <c r="I70" s="134"/>
      <c r="J70" s="134"/>
      <c r="K70" s="134"/>
      <c r="L70" s="134"/>
      <c r="M70" s="134"/>
      <c r="N70" s="134"/>
      <c r="O70" s="134"/>
      <c r="P70" s="134"/>
      <c r="V70" s="153"/>
      <c r="W70" s="53"/>
    </row>
    <row r="71" spans="1:26" x14ac:dyDescent="0.3">
      <c r="A71" s="144"/>
      <c r="B71" s="369" t="s">
        <v>71</v>
      </c>
      <c r="C71" s="370"/>
      <c r="D71" s="370"/>
      <c r="E71" s="146">
        <f>'SO 15314'!L186</f>
        <v>0</v>
      </c>
      <c r="F71" s="146">
        <f>'SO 15314'!M186</f>
        <v>0</v>
      </c>
      <c r="G71" s="146">
        <f>'SO 15314'!I186</f>
        <v>0</v>
      </c>
      <c r="H71" s="147">
        <f>'SO 15314'!S186</f>
        <v>24.11</v>
      </c>
      <c r="I71" s="147">
        <f>'SO 15314'!V186</f>
        <v>0</v>
      </c>
      <c r="J71" s="148"/>
      <c r="K71" s="148"/>
      <c r="L71" s="148"/>
      <c r="M71" s="148"/>
      <c r="N71" s="148"/>
      <c r="O71" s="148"/>
      <c r="P71" s="148"/>
      <c r="Q71" s="149"/>
      <c r="R71" s="149"/>
      <c r="S71" s="149"/>
      <c r="T71" s="149"/>
      <c r="U71" s="149"/>
      <c r="V71" s="154"/>
      <c r="W71" s="217"/>
      <c r="X71" s="145"/>
      <c r="Y71" s="145"/>
      <c r="Z71" s="145"/>
    </row>
    <row r="72" spans="1:26" x14ac:dyDescent="0.3">
      <c r="A72" s="15"/>
      <c r="B72" s="42"/>
      <c r="C72" s="3"/>
      <c r="D72" s="3"/>
      <c r="E72" s="14"/>
      <c r="F72" s="14"/>
      <c r="G72" s="14"/>
      <c r="H72" s="155"/>
      <c r="I72" s="155"/>
      <c r="J72" s="155"/>
      <c r="K72" s="155"/>
      <c r="L72" s="155"/>
      <c r="M72" s="155"/>
      <c r="N72" s="155"/>
      <c r="O72" s="155"/>
      <c r="P72" s="155"/>
      <c r="Q72" s="11"/>
      <c r="R72" s="11"/>
      <c r="S72" s="11"/>
      <c r="T72" s="11"/>
      <c r="U72" s="11"/>
      <c r="V72" s="11"/>
      <c r="W72" s="53"/>
    </row>
    <row r="73" spans="1:26" x14ac:dyDescent="0.3">
      <c r="A73" s="15"/>
      <c r="B73" s="42"/>
      <c r="C73" s="3"/>
      <c r="D73" s="3"/>
      <c r="E73" s="14"/>
      <c r="F73" s="14"/>
      <c r="G73" s="14"/>
      <c r="H73" s="155"/>
      <c r="I73" s="155"/>
      <c r="J73" s="155"/>
      <c r="K73" s="155"/>
      <c r="L73" s="155"/>
      <c r="M73" s="155"/>
      <c r="N73" s="155"/>
      <c r="O73" s="155"/>
      <c r="P73" s="155"/>
      <c r="Q73" s="11"/>
      <c r="R73" s="11"/>
      <c r="S73" s="11"/>
      <c r="T73" s="11"/>
      <c r="U73" s="11"/>
      <c r="V73" s="11"/>
      <c r="W73" s="53"/>
    </row>
    <row r="74" spans="1:26" x14ac:dyDescent="0.3">
      <c r="A74" s="15"/>
      <c r="B74" s="38"/>
      <c r="C74" s="8"/>
      <c r="D74" s="8"/>
      <c r="E74" s="27"/>
      <c r="F74" s="27"/>
      <c r="G74" s="27"/>
      <c r="H74" s="156"/>
      <c r="I74" s="156"/>
      <c r="J74" s="156"/>
      <c r="K74" s="156"/>
      <c r="L74" s="156"/>
      <c r="M74" s="156"/>
      <c r="N74" s="156"/>
      <c r="O74" s="156"/>
      <c r="P74" s="156"/>
      <c r="Q74" s="16"/>
      <c r="R74" s="16"/>
      <c r="S74" s="16"/>
      <c r="T74" s="16"/>
      <c r="U74" s="16"/>
      <c r="V74" s="16"/>
      <c r="W74" s="53"/>
    </row>
    <row r="75" spans="1:26" ht="34.950000000000003" customHeight="1" x14ac:dyDescent="0.3">
      <c r="A75" s="1"/>
      <c r="B75" s="371" t="s">
        <v>72</v>
      </c>
      <c r="C75" s="372"/>
      <c r="D75" s="372"/>
      <c r="E75" s="372"/>
      <c r="F75" s="372"/>
      <c r="G75" s="372"/>
      <c r="H75" s="372"/>
      <c r="I75" s="372"/>
      <c r="J75" s="372"/>
      <c r="K75" s="372"/>
      <c r="L75" s="372"/>
      <c r="M75" s="372"/>
      <c r="N75" s="372"/>
      <c r="O75" s="372"/>
      <c r="P75" s="372"/>
      <c r="Q75" s="372"/>
      <c r="R75" s="372"/>
      <c r="S75" s="372"/>
      <c r="T75" s="372"/>
      <c r="U75" s="372"/>
      <c r="V75" s="372"/>
      <c r="W75" s="53"/>
    </row>
    <row r="76" spans="1:26" x14ac:dyDescent="0.3">
      <c r="A76" s="15"/>
      <c r="B76" s="97"/>
      <c r="C76" s="19"/>
      <c r="D76" s="19"/>
      <c r="E76" s="99"/>
      <c r="F76" s="99"/>
      <c r="G76" s="99"/>
      <c r="H76" s="170"/>
      <c r="I76" s="170"/>
      <c r="J76" s="170"/>
      <c r="K76" s="170"/>
      <c r="L76" s="170"/>
      <c r="M76" s="170"/>
      <c r="N76" s="170"/>
      <c r="O76" s="170"/>
      <c r="P76" s="170"/>
      <c r="Q76" s="20"/>
      <c r="R76" s="20"/>
      <c r="S76" s="20"/>
      <c r="T76" s="20"/>
      <c r="U76" s="20"/>
      <c r="V76" s="20"/>
      <c r="W76" s="53"/>
    </row>
    <row r="77" spans="1:26" ht="19.95" customHeight="1" x14ac:dyDescent="0.3">
      <c r="A77" s="203"/>
      <c r="B77" s="374" t="s">
        <v>23</v>
      </c>
      <c r="C77" s="375"/>
      <c r="D77" s="375"/>
      <c r="E77" s="376"/>
      <c r="F77" s="168"/>
      <c r="G77" s="168"/>
      <c r="H77" s="169" t="s">
        <v>83</v>
      </c>
      <c r="I77" s="387" t="s">
        <v>84</v>
      </c>
      <c r="J77" s="388"/>
      <c r="K77" s="388"/>
      <c r="L77" s="388"/>
      <c r="M77" s="388"/>
      <c r="N77" s="388"/>
      <c r="O77" s="388"/>
      <c r="P77" s="389"/>
      <c r="Q77" s="18"/>
      <c r="R77" s="18"/>
      <c r="S77" s="18"/>
      <c r="T77" s="18"/>
      <c r="U77" s="18"/>
      <c r="V77" s="18"/>
      <c r="W77" s="53"/>
    </row>
    <row r="78" spans="1:26" ht="19.95" customHeight="1" x14ac:dyDescent="0.3">
      <c r="A78" s="203"/>
      <c r="B78" s="385" t="s">
        <v>24</v>
      </c>
      <c r="C78" s="348"/>
      <c r="D78" s="348"/>
      <c r="E78" s="349"/>
      <c r="F78" s="164"/>
      <c r="G78" s="164"/>
      <c r="H78" s="165" t="s">
        <v>18</v>
      </c>
      <c r="I78" s="165"/>
      <c r="J78" s="155"/>
      <c r="K78" s="155"/>
      <c r="L78" s="155"/>
      <c r="M78" s="155"/>
      <c r="N78" s="155"/>
      <c r="O78" s="155"/>
      <c r="P78" s="155"/>
      <c r="Q78" s="11"/>
      <c r="R78" s="11"/>
      <c r="S78" s="11"/>
      <c r="T78" s="11"/>
      <c r="U78" s="11"/>
      <c r="V78" s="11"/>
      <c r="W78" s="53"/>
    </row>
    <row r="79" spans="1:26" ht="19.95" customHeight="1" x14ac:dyDescent="0.3">
      <c r="A79" s="203"/>
      <c r="B79" s="385" t="s">
        <v>25</v>
      </c>
      <c r="C79" s="348"/>
      <c r="D79" s="348"/>
      <c r="E79" s="349"/>
      <c r="F79" s="164"/>
      <c r="G79" s="164"/>
      <c r="H79" s="165" t="s">
        <v>85</v>
      </c>
      <c r="I79" s="165" t="s">
        <v>22</v>
      </c>
      <c r="J79" s="155"/>
      <c r="K79" s="155"/>
      <c r="L79" s="155"/>
      <c r="M79" s="155"/>
      <c r="N79" s="155"/>
      <c r="O79" s="155"/>
      <c r="P79" s="155"/>
      <c r="Q79" s="11"/>
      <c r="R79" s="11"/>
      <c r="S79" s="11"/>
      <c r="T79" s="11"/>
      <c r="U79" s="11"/>
      <c r="V79" s="11"/>
      <c r="W79" s="53"/>
    </row>
    <row r="80" spans="1:26" ht="19.95" customHeight="1" x14ac:dyDescent="0.3">
      <c r="A80" s="15"/>
      <c r="B80" s="207" t="s">
        <v>86</v>
      </c>
      <c r="C80" s="3"/>
      <c r="D80" s="3"/>
      <c r="E80" s="14"/>
      <c r="F80" s="14"/>
      <c r="G80" s="14"/>
      <c r="H80" s="155"/>
      <c r="I80" s="155"/>
      <c r="J80" s="155"/>
      <c r="K80" s="155"/>
      <c r="L80" s="155"/>
      <c r="M80" s="155"/>
      <c r="N80" s="155"/>
      <c r="O80" s="155"/>
      <c r="P80" s="155"/>
      <c r="Q80" s="11"/>
      <c r="R80" s="11"/>
      <c r="S80" s="11"/>
      <c r="T80" s="11"/>
      <c r="U80" s="11"/>
      <c r="V80" s="11"/>
      <c r="W80" s="53"/>
    </row>
    <row r="81" spans="1:26" ht="19.95" customHeight="1" x14ac:dyDescent="0.3">
      <c r="A81" s="15"/>
      <c r="B81" s="207" t="s">
        <v>16</v>
      </c>
      <c r="C81" s="3"/>
      <c r="D81" s="3"/>
      <c r="E81" s="14"/>
      <c r="F81" s="14"/>
      <c r="G81" s="14"/>
      <c r="H81" s="155"/>
      <c r="I81" s="155"/>
      <c r="J81" s="155"/>
      <c r="K81" s="155"/>
      <c r="L81" s="155"/>
      <c r="M81" s="155"/>
      <c r="N81" s="155"/>
      <c r="O81" s="155"/>
      <c r="P81" s="155"/>
      <c r="Q81" s="11"/>
      <c r="R81" s="11"/>
      <c r="S81" s="11"/>
      <c r="T81" s="11"/>
      <c r="U81" s="11"/>
      <c r="V81" s="11"/>
      <c r="W81" s="53"/>
    </row>
    <row r="82" spans="1:26" ht="19.95" customHeight="1" x14ac:dyDescent="0.3">
      <c r="A82" s="15"/>
      <c r="B82" s="42"/>
      <c r="C82" s="3"/>
      <c r="D82" s="3"/>
      <c r="E82" s="14"/>
      <c r="F82" s="14"/>
      <c r="G82" s="14"/>
      <c r="H82" s="155"/>
      <c r="I82" s="155"/>
      <c r="J82" s="155"/>
      <c r="K82" s="155"/>
      <c r="L82" s="155"/>
      <c r="M82" s="155"/>
      <c r="N82" s="155"/>
      <c r="O82" s="155"/>
      <c r="P82" s="155"/>
      <c r="Q82" s="11"/>
      <c r="R82" s="11"/>
      <c r="S82" s="11"/>
      <c r="T82" s="11"/>
      <c r="U82" s="11"/>
      <c r="V82" s="11"/>
      <c r="W82" s="53"/>
    </row>
    <row r="83" spans="1:26" ht="19.95" customHeight="1" x14ac:dyDescent="0.3">
      <c r="A83" s="15"/>
      <c r="B83" s="42"/>
      <c r="C83" s="3"/>
      <c r="D83" s="3"/>
      <c r="E83" s="14"/>
      <c r="F83" s="14"/>
      <c r="G83" s="14"/>
      <c r="H83" s="155"/>
      <c r="I83" s="155"/>
      <c r="J83" s="155"/>
      <c r="K83" s="155"/>
      <c r="L83" s="155"/>
      <c r="M83" s="155"/>
      <c r="N83" s="155"/>
      <c r="O83" s="155"/>
      <c r="P83" s="155"/>
      <c r="Q83" s="11"/>
      <c r="R83" s="11"/>
      <c r="S83" s="11"/>
      <c r="T83" s="11"/>
      <c r="U83" s="11"/>
      <c r="V83" s="11"/>
      <c r="W83" s="53"/>
    </row>
    <row r="84" spans="1:26" ht="19.95" customHeight="1" x14ac:dyDescent="0.3">
      <c r="A84" s="15"/>
      <c r="B84" s="209" t="s">
        <v>58</v>
      </c>
      <c r="C84" s="166"/>
      <c r="D84" s="166"/>
      <c r="E84" s="14"/>
      <c r="F84" s="14"/>
      <c r="G84" s="14"/>
      <c r="H84" s="155"/>
      <c r="I84" s="155"/>
      <c r="J84" s="155"/>
      <c r="K84" s="155"/>
      <c r="L84" s="155"/>
      <c r="M84" s="155"/>
      <c r="N84" s="155"/>
      <c r="O84" s="155"/>
      <c r="P84" s="155"/>
      <c r="Q84" s="11"/>
      <c r="R84" s="11"/>
      <c r="S84" s="11"/>
      <c r="T84" s="11"/>
      <c r="U84" s="11"/>
      <c r="V84" s="11"/>
      <c r="W84" s="53"/>
    </row>
    <row r="85" spans="1:26" x14ac:dyDescent="0.3">
      <c r="A85" s="2"/>
      <c r="B85" s="210" t="s">
        <v>73</v>
      </c>
      <c r="C85" s="129" t="s">
        <v>74</v>
      </c>
      <c r="D85" s="129" t="s">
        <v>75</v>
      </c>
      <c r="E85" s="157"/>
      <c r="F85" s="157" t="s">
        <v>76</v>
      </c>
      <c r="G85" s="157" t="s">
        <v>77</v>
      </c>
      <c r="H85" s="158" t="s">
        <v>78</v>
      </c>
      <c r="I85" s="158" t="s">
        <v>79</v>
      </c>
      <c r="J85" s="158"/>
      <c r="K85" s="158"/>
      <c r="L85" s="158"/>
      <c r="M85" s="158"/>
      <c r="N85" s="158"/>
      <c r="O85" s="158"/>
      <c r="P85" s="158" t="s">
        <v>80</v>
      </c>
      <c r="Q85" s="159"/>
      <c r="R85" s="159"/>
      <c r="S85" s="129" t="s">
        <v>81</v>
      </c>
      <c r="T85" s="160"/>
      <c r="U85" s="160"/>
      <c r="V85" s="129" t="s">
        <v>82</v>
      </c>
      <c r="W85" s="53"/>
    </row>
    <row r="86" spans="1:26" x14ac:dyDescent="0.3">
      <c r="A86" s="10"/>
      <c r="B86" s="211"/>
      <c r="C86" s="171"/>
      <c r="D86" s="378" t="s">
        <v>59</v>
      </c>
      <c r="E86" s="378"/>
      <c r="F86" s="136"/>
      <c r="G86" s="172"/>
      <c r="H86" s="136"/>
      <c r="I86" s="136"/>
      <c r="J86" s="137"/>
      <c r="K86" s="137"/>
      <c r="L86" s="137"/>
      <c r="M86" s="137"/>
      <c r="N86" s="137"/>
      <c r="O86" s="137"/>
      <c r="P86" s="137"/>
      <c r="Q86" s="135"/>
      <c r="R86" s="135"/>
      <c r="S86" s="135"/>
      <c r="T86" s="135"/>
      <c r="U86" s="135"/>
      <c r="V86" s="196"/>
      <c r="W86" s="217"/>
      <c r="X86" s="139"/>
      <c r="Y86" s="139"/>
      <c r="Z86" s="139"/>
    </row>
    <row r="87" spans="1:26" x14ac:dyDescent="0.3">
      <c r="A87" s="10"/>
      <c r="B87" s="212"/>
      <c r="C87" s="174">
        <v>1</v>
      </c>
      <c r="D87" s="390" t="s">
        <v>60</v>
      </c>
      <c r="E87" s="390"/>
      <c r="F87" s="140"/>
      <c r="G87" s="173"/>
      <c r="H87" s="140"/>
      <c r="I87" s="140"/>
      <c r="J87" s="141"/>
      <c r="K87" s="141"/>
      <c r="L87" s="141"/>
      <c r="M87" s="141"/>
      <c r="N87" s="141"/>
      <c r="O87" s="141"/>
      <c r="P87" s="141"/>
      <c r="Q87" s="10"/>
      <c r="R87" s="10"/>
      <c r="S87" s="10"/>
      <c r="T87" s="10"/>
      <c r="U87" s="10"/>
      <c r="V87" s="197"/>
      <c r="W87" s="217"/>
      <c r="X87" s="139"/>
      <c r="Y87" s="139"/>
      <c r="Z87" s="139"/>
    </row>
    <row r="88" spans="1:26" ht="25.05" customHeight="1" x14ac:dyDescent="0.3">
      <c r="A88" s="181"/>
      <c r="B88" s="213">
        <v>1</v>
      </c>
      <c r="C88" s="182" t="s">
        <v>87</v>
      </c>
      <c r="D88" s="386" t="s">
        <v>88</v>
      </c>
      <c r="E88" s="386"/>
      <c r="F88" s="176" t="s">
        <v>89</v>
      </c>
      <c r="G88" s="177">
        <v>12.24</v>
      </c>
      <c r="H88" s="176"/>
      <c r="I88" s="176">
        <f t="shared" ref="I88:I96" si="0">ROUND(G88*(H88),2)</f>
        <v>0</v>
      </c>
      <c r="J88" s="178">
        <f t="shared" ref="J88:J96" si="1">ROUND(G88*(N88),2)</f>
        <v>80.540000000000006</v>
      </c>
      <c r="K88" s="179">
        <f t="shared" ref="K88:K96" si="2">ROUND(G88*(O88),2)</f>
        <v>0</v>
      </c>
      <c r="L88" s="179"/>
      <c r="M88" s="179">
        <f t="shared" ref="M88:M96" si="3">ROUND(G88*(H88),2)</f>
        <v>0</v>
      </c>
      <c r="N88" s="179">
        <v>6.58</v>
      </c>
      <c r="O88" s="179"/>
      <c r="P88" s="183"/>
      <c r="Q88" s="183"/>
      <c r="R88" s="183"/>
      <c r="S88" s="180">
        <f t="shared" ref="S88:S96" si="4">ROUND(G88*(P88),3)</f>
        <v>0</v>
      </c>
      <c r="T88" s="180"/>
      <c r="U88" s="180"/>
      <c r="V88" s="198"/>
      <c r="W88" s="53"/>
      <c r="Z88">
        <v>0</v>
      </c>
    </row>
    <row r="89" spans="1:26" ht="25.05" customHeight="1" x14ac:dyDescent="0.3">
      <c r="A89" s="181"/>
      <c r="B89" s="213">
        <v>2</v>
      </c>
      <c r="C89" s="182" t="s">
        <v>90</v>
      </c>
      <c r="D89" s="386" t="s">
        <v>91</v>
      </c>
      <c r="E89" s="386"/>
      <c r="F89" s="176" t="s">
        <v>89</v>
      </c>
      <c r="G89" s="177">
        <v>12.24</v>
      </c>
      <c r="H89" s="176"/>
      <c r="I89" s="176">
        <f t="shared" si="0"/>
        <v>0</v>
      </c>
      <c r="J89" s="178">
        <f t="shared" si="1"/>
        <v>12.48</v>
      </c>
      <c r="K89" s="179">
        <f t="shared" si="2"/>
        <v>0</v>
      </c>
      <c r="L89" s="179"/>
      <c r="M89" s="179">
        <f t="shared" si="3"/>
        <v>0</v>
      </c>
      <c r="N89" s="179">
        <v>1.02</v>
      </c>
      <c r="O89" s="179"/>
      <c r="P89" s="183"/>
      <c r="Q89" s="183"/>
      <c r="R89" s="183"/>
      <c r="S89" s="180">
        <f t="shared" si="4"/>
        <v>0</v>
      </c>
      <c r="T89" s="180"/>
      <c r="U89" s="180"/>
      <c r="V89" s="198"/>
      <c r="W89" s="53"/>
      <c r="Z89">
        <v>0</v>
      </c>
    </row>
    <row r="90" spans="1:26" ht="25.05" customHeight="1" x14ac:dyDescent="0.3">
      <c r="A90" s="181"/>
      <c r="B90" s="213">
        <v>3</v>
      </c>
      <c r="C90" s="182" t="s">
        <v>92</v>
      </c>
      <c r="D90" s="386" t="s">
        <v>93</v>
      </c>
      <c r="E90" s="386"/>
      <c r="F90" s="176" t="s">
        <v>89</v>
      </c>
      <c r="G90" s="177">
        <v>5.508</v>
      </c>
      <c r="H90" s="176"/>
      <c r="I90" s="176">
        <f t="shared" si="0"/>
        <v>0</v>
      </c>
      <c r="J90" s="178">
        <f t="shared" si="1"/>
        <v>171.08</v>
      </c>
      <c r="K90" s="179">
        <f t="shared" si="2"/>
        <v>0</v>
      </c>
      <c r="L90" s="179"/>
      <c r="M90" s="179">
        <f t="shared" si="3"/>
        <v>0</v>
      </c>
      <c r="N90" s="179">
        <v>31.06</v>
      </c>
      <c r="O90" s="179"/>
      <c r="P90" s="183"/>
      <c r="Q90" s="183"/>
      <c r="R90" s="183"/>
      <c r="S90" s="180">
        <f t="shared" si="4"/>
        <v>0</v>
      </c>
      <c r="T90" s="180"/>
      <c r="U90" s="180"/>
      <c r="V90" s="198"/>
      <c r="W90" s="53"/>
      <c r="Z90">
        <v>0</v>
      </c>
    </row>
    <row r="91" spans="1:26" ht="34.950000000000003" customHeight="1" x14ac:dyDescent="0.3">
      <c r="A91" s="181"/>
      <c r="B91" s="213">
        <v>4</v>
      </c>
      <c r="C91" s="182" t="s">
        <v>94</v>
      </c>
      <c r="D91" s="386" t="s">
        <v>95</v>
      </c>
      <c r="E91" s="386"/>
      <c r="F91" s="176" t="s">
        <v>89</v>
      </c>
      <c r="G91" s="177">
        <v>5.508</v>
      </c>
      <c r="H91" s="176"/>
      <c r="I91" s="176">
        <f t="shared" si="0"/>
        <v>0</v>
      </c>
      <c r="J91" s="178">
        <f t="shared" si="1"/>
        <v>48.36</v>
      </c>
      <c r="K91" s="179">
        <f t="shared" si="2"/>
        <v>0</v>
      </c>
      <c r="L91" s="179"/>
      <c r="M91" s="179">
        <f t="shared" si="3"/>
        <v>0</v>
      </c>
      <c r="N91" s="179">
        <v>8.7799999999999994</v>
      </c>
      <c r="O91" s="179"/>
      <c r="P91" s="183"/>
      <c r="Q91" s="183"/>
      <c r="R91" s="183"/>
      <c r="S91" s="180">
        <f t="shared" si="4"/>
        <v>0</v>
      </c>
      <c r="T91" s="180"/>
      <c r="U91" s="180"/>
      <c r="V91" s="198"/>
      <c r="W91" s="53"/>
      <c r="Z91">
        <v>0</v>
      </c>
    </row>
    <row r="92" spans="1:26" ht="25.05" customHeight="1" x14ac:dyDescent="0.3">
      <c r="A92" s="181"/>
      <c r="B92" s="213">
        <v>5</v>
      </c>
      <c r="C92" s="182" t="s">
        <v>96</v>
      </c>
      <c r="D92" s="386" t="s">
        <v>97</v>
      </c>
      <c r="E92" s="386"/>
      <c r="F92" s="176" t="s">
        <v>89</v>
      </c>
      <c r="G92" s="177">
        <v>17.748000000000001</v>
      </c>
      <c r="H92" s="176"/>
      <c r="I92" s="176">
        <f t="shared" si="0"/>
        <v>0</v>
      </c>
      <c r="J92" s="178">
        <f t="shared" si="1"/>
        <v>75.25</v>
      </c>
      <c r="K92" s="179">
        <f t="shared" si="2"/>
        <v>0</v>
      </c>
      <c r="L92" s="179"/>
      <c r="M92" s="179">
        <f t="shared" si="3"/>
        <v>0</v>
      </c>
      <c r="N92" s="179">
        <v>4.24</v>
      </c>
      <c r="O92" s="179"/>
      <c r="P92" s="183"/>
      <c r="Q92" s="183"/>
      <c r="R92" s="183"/>
      <c r="S92" s="180">
        <f t="shared" si="4"/>
        <v>0</v>
      </c>
      <c r="T92" s="180"/>
      <c r="U92" s="180"/>
      <c r="V92" s="198"/>
      <c r="W92" s="53"/>
      <c r="Z92">
        <v>0</v>
      </c>
    </row>
    <row r="93" spans="1:26" ht="25.05" customHeight="1" x14ac:dyDescent="0.3">
      <c r="A93" s="181"/>
      <c r="B93" s="213">
        <v>6</v>
      </c>
      <c r="C93" s="182" t="s">
        <v>98</v>
      </c>
      <c r="D93" s="386" t="s">
        <v>99</v>
      </c>
      <c r="E93" s="386"/>
      <c r="F93" s="176" t="s">
        <v>89</v>
      </c>
      <c r="G93" s="177">
        <v>17.748000000000001</v>
      </c>
      <c r="H93" s="176"/>
      <c r="I93" s="176">
        <f t="shared" si="0"/>
        <v>0</v>
      </c>
      <c r="J93" s="178">
        <f t="shared" si="1"/>
        <v>130.97999999999999</v>
      </c>
      <c r="K93" s="179">
        <f t="shared" si="2"/>
        <v>0</v>
      </c>
      <c r="L93" s="179"/>
      <c r="M93" s="179">
        <f t="shared" si="3"/>
        <v>0</v>
      </c>
      <c r="N93" s="179">
        <v>7.38</v>
      </c>
      <c r="O93" s="179"/>
      <c r="P93" s="183"/>
      <c r="Q93" s="183"/>
      <c r="R93" s="183"/>
      <c r="S93" s="180">
        <f t="shared" si="4"/>
        <v>0</v>
      </c>
      <c r="T93" s="180"/>
      <c r="U93" s="180"/>
      <c r="V93" s="198"/>
      <c r="W93" s="53"/>
      <c r="Z93">
        <v>0</v>
      </c>
    </row>
    <row r="94" spans="1:26" ht="25.05" customHeight="1" x14ac:dyDescent="0.3">
      <c r="A94" s="181"/>
      <c r="B94" s="213">
        <v>7</v>
      </c>
      <c r="C94" s="182" t="s">
        <v>100</v>
      </c>
      <c r="D94" s="386" t="s">
        <v>101</v>
      </c>
      <c r="E94" s="386"/>
      <c r="F94" s="176" t="s">
        <v>89</v>
      </c>
      <c r="G94" s="177">
        <v>17.748000000000001</v>
      </c>
      <c r="H94" s="176"/>
      <c r="I94" s="176">
        <f t="shared" si="0"/>
        <v>0</v>
      </c>
      <c r="J94" s="178">
        <f t="shared" si="1"/>
        <v>17.04</v>
      </c>
      <c r="K94" s="179">
        <f t="shared" si="2"/>
        <v>0</v>
      </c>
      <c r="L94" s="179"/>
      <c r="M94" s="179">
        <f t="shared" si="3"/>
        <v>0</v>
      </c>
      <c r="N94" s="179">
        <v>0.96</v>
      </c>
      <c r="O94" s="179"/>
      <c r="P94" s="183"/>
      <c r="Q94" s="183"/>
      <c r="R94" s="183"/>
      <c r="S94" s="180">
        <f t="shared" si="4"/>
        <v>0</v>
      </c>
      <c r="T94" s="180"/>
      <c r="U94" s="180"/>
      <c r="V94" s="198"/>
      <c r="W94" s="53"/>
      <c r="Z94">
        <v>0</v>
      </c>
    </row>
    <row r="95" spans="1:26" ht="25.05" customHeight="1" x14ac:dyDescent="0.3">
      <c r="A95" s="181"/>
      <c r="B95" s="213">
        <v>8</v>
      </c>
      <c r="C95" s="182" t="s">
        <v>102</v>
      </c>
      <c r="D95" s="386" t="s">
        <v>103</v>
      </c>
      <c r="E95" s="386"/>
      <c r="F95" s="176" t="s">
        <v>104</v>
      </c>
      <c r="G95" s="177">
        <v>32.4</v>
      </c>
      <c r="H95" s="176"/>
      <c r="I95" s="176">
        <f t="shared" si="0"/>
        <v>0</v>
      </c>
      <c r="J95" s="178">
        <f t="shared" si="1"/>
        <v>7.78</v>
      </c>
      <c r="K95" s="179">
        <f t="shared" si="2"/>
        <v>0</v>
      </c>
      <c r="L95" s="179"/>
      <c r="M95" s="179">
        <f t="shared" si="3"/>
        <v>0</v>
      </c>
      <c r="N95" s="179">
        <v>0.24</v>
      </c>
      <c r="O95" s="179"/>
      <c r="P95" s="183"/>
      <c r="Q95" s="183"/>
      <c r="R95" s="183"/>
      <c r="S95" s="180">
        <f t="shared" si="4"/>
        <v>0</v>
      </c>
      <c r="T95" s="180"/>
      <c r="U95" s="180"/>
      <c r="V95" s="198"/>
      <c r="W95" s="53"/>
      <c r="Z95">
        <v>0</v>
      </c>
    </row>
    <row r="96" spans="1:26" ht="25.05" customHeight="1" x14ac:dyDescent="0.3">
      <c r="A96" s="181"/>
      <c r="B96" s="213">
        <v>9</v>
      </c>
      <c r="C96" s="182" t="s">
        <v>105</v>
      </c>
      <c r="D96" s="386" t="s">
        <v>106</v>
      </c>
      <c r="E96" s="386"/>
      <c r="F96" s="176" t="s">
        <v>104</v>
      </c>
      <c r="G96" s="177">
        <v>32.4</v>
      </c>
      <c r="H96" s="176"/>
      <c r="I96" s="176">
        <f t="shared" si="0"/>
        <v>0</v>
      </c>
      <c r="J96" s="178">
        <f t="shared" si="1"/>
        <v>114.05</v>
      </c>
      <c r="K96" s="179">
        <f t="shared" si="2"/>
        <v>0</v>
      </c>
      <c r="L96" s="179"/>
      <c r="M96" s="179">
        <f t="shared" si="3"/>
        <v>0</v>
      </c>
      <c r="N96" s="179">
        <v>3.52</v>
      </c>
      <c r="O96" s="179"/>
      <c r="P96" s="183"/>
      <c r="Q96" s="183"/>
      <c r="R96" s="183"/>
      <c r="S96" s="180">
        <f t="shared" si="4"/>
        <v>0</v>
      </c>
      <c r="T96" s="180"/>
      <c r="U96" s="180"/>
      <c r="V96" s="198"/>
      <c r="W96" s="53"/>
      <c r="Z96">
        <v>0</v>
      </c>
    </row>
    <row r="97" spans="1:26" x14ac:dyDescent="0.3">
      <c r="A97" s="10"/>
      <c r="B97" s="212"/>
      <c r="C97" s="174">
        <v>1</v>
      </c>
      <c r="D97" s="390" t="s">
        <v>60</v>
      </c>
      <c r="E97" s="390"/>
      <c r="F97" s="140"/>
      <c r="G97" s="173"/>
      <c r="H97" s="140"/>
      <c r="I97" s="142">
        <f>ROUND((SUM(I87:I96))/1,2)</f>
        <v>0</v>
      </c>
      <c r="J97" s="141"/>
      <c r="K97" s="141"/>
      <c r="L97" s="141">
        <f>ROUND((SUM(L87:L96))/1,2)</f>
        <v>0</v>
      </c>
      <c r="M97" s="141">
        <f>ROUND((SUM(M87:M96))/1,2)</f>
        <v>0</v>
      </c>
      <c r="N97" s="141"/>
      <c r="O97" s="141"/>
      <c r="P97" s="141"/>
      <c r="Q97" s="10"/>
      <c r="R97" s="10"/>
      <c r="S97" s="10">
        <f>ROUND((SUM(S87:S96))/1,2)</f>
        <v>0</v>
      </c>
      <c r="T97" s="10"/>
      <c r="U97" s="10"/>
      <c r="V97" s="199">
        <f>ROUND((SUM(V87:V96))/1,2)</f>
        <v>0</v>
      </c>
      <c r="W97" s="217"/>
      <c r="X97" s="139"/>
      <c r="Y97" s="139"/>
      <c r="Z97" s="139"/>
    </row>
    <row r="98" spans="1:26" x14ac:dyDescent="0.3">
      <c r="A98" s="1"/>
      <c r="B98" s="208"/>
      <c r="C98" s="1"/>
      <c r="D98" s="1"/>
      <c r="E98" s="133"/>
      <c r="F98" s="133"/>
      <c r="G98" s="167"/>
      <c r="H98" s="133"/>
      <c r="I98" s="133"/>
      <c r="J98" s="134"/>
      <c r="K98" s="134"/>
      <c r="L98" s="134"/>
      <c r="M98" s="134"/>
      <c r="N98" s="134"/>
      <c r="O98" s="134"/>
      <c r="P98" s="134"/>
      <c r="Q98" s="1"/>
      <c r="R98" s="1"/>
      <c r="S98" s="1"/>
      <c r="T98" s="1"/>
      <c r="U98" s="1"/>
      <c r="V98" s="200"/>
      <c r="W98" s="53"/>
    </row>
    <row r="99" spans="1:26" x14ac:dyDescent="0.3">
      <c r="A99" s="10"/>
      <c r="B99" s="212"/>
      <c r="C99" s="174">
        <v>2</v>
      </c>
      <c r="D99" s="390" t="s">
        <v>61</v>
      </c>
      <c r="E99" s="390"/>
      <c r="F99" s="140"/>
      <c r="G99" s="173"/>
      <c r="H99" s="140"/>
      <c r="I99" s="140"/>
      <c r="J99" s="141"/>
      <c r="K99" s="141"/>
      <c r="L99" s="141"/>
      <c r="M99" s="141"/>
      <c r="N99" s="141"/>
      <c r="O99" s="141"/>
      <c r="P99" s="141"/>
      <c r="Q99" s="10"/>
      <c r="R99" s="10"/>
      <c r="S99" s="10"/>
      <c r="T99" s="10"/>
      <c r="U99" s="10"/>
      <c r="V99" s="197"/>
      <c r="W99" s="217"/>
      <c r="X99" s="139"/>
      <c r="Y99" s="139"/>
      <c r="Z99" s="139"/>
    </row>
    <row r="100" spans="1:26" ht="25.05" customHeight="1" x14ac:dyDescent="0.3">
      <c r="A100" s="181"/>
      <c r="B100" s="213">
        <v>10</v>
      </c>
      <c r="C100" s="182" t="s">
        <v>107</v>
      </c>
      <c r="D100" s="386" t="s">
        <v>108</v>
      </c>
      <c r="E100" s="386"/>
      <c r="F100" s="176" t="s">
        <v>89</v>
      </c>
      <c r="G100" s="177">
        <v>1.552</v>
      </c>
      <c r="H100" s="176"/>
      <c r="I100" s="176">
        <f t="shared" ref="I100:I107" si="5">ROUND(G100*(H100),2)</f>
        <v>0</v>
      </c>
      <c r="J100" s="178">
        <f t="shared" ref="J100:J107" si="6">ROUND(G100*(N100),2)</f>
        <v>68.3</v>
      </c>
      <c r="K100" s="179">
        <f t="shared" ref="K100:K107" si="7">ROUND(G100*(O100),2)</f>
        <v>0</v>
      </c>
      <c r="L100" s="179"/>
      <c r="M100" s="179">
        <f t="shared" ref="M100:M107" si="8">ROUND(G100*(H100),2)</f>
        <v>0</v>
      </c>
      <c r="N100" s="179">
        <v>44.01</v>
      </c>
      <c r="O100" s="179"/>
      <c r="P100" s="183">
        <v>2.0699999999999998</v>
      </c>
      <c r="Q100" s="183"/>
      <c r="R100" s="183">
        <v>2.0699999999999998</v>
      </c>
      <c r="S100" s="180">
        <f t="shared" ref="S100:S107" si="9">ROUND(G100*(P100),3)</f>
        <v>3.2130000000000001</v>
      </c>
      <c r="T100" s="180"/>
      <c r="U100" s="180"/>
      <c r="V100" s="198"/>
      <c r="W100" s="53"/>
      <c r="Z100">
        <v>0</v>
      </c>
    </row>
    <row r="101" spans="1:26" ht="25.05" customHeight="1" x14ac:dyDescent="0.3">
      <c r="A101" s="181"/>
      <c r="B101" s="213">
        <v>11</v>
      </c>
      <c r="C101" s="182" t="s">
        <v>109</v>
      </c>
      <c r="D101" s="386" t="s">
        <v>110</v>
      </c>
      <c r="E101" s="386"/>
      <c r="F101" s="176" t="s">
        <v>89</v>
      </c>
      <c r="G101" s="177">
        <v>3.68</v>
      </c>
      <c r="H101" s="176"/>
      <c r="I101" s="176">
        <f t="shared" si="5"/>
        <v>0</v>
      </c>
      <c r="J101" s="178">
        <f t="shared" si="6"/>
        <v>350.3</v>
      </c>
      <c r="K101" s="179">
        <f t="shared" si="7"/>
        <v>0</v>
      </c>
      <c r="L101" s="179"/>
      <c r="M101" s="179">
        <f t="shared" si="8"/>
        <v>0</v>
      </c>
      <c r="N101" s="179">
        <v>95.19</v>
      </c>
      <c r="O101" s="179"/>
      <c r="P101" s="183">
        <v>2.4171999999999998</v>
      </c>
      <c r="Q101" s="183"/>
      <c r="R101" s="183">
        <v>2.4171999999999998</v>
      </c>
      <c r="S101" s="180">
        <f t="shared" si="9"/>
        <v>8.8949999999999996</v>
      </c>
      <c r="T101" s="180"/>
      <c r="U101" s="180"/>
      <c r="V101" s="198"/>
      <c r="W101" s="53"/>
      <c r="Z101">
        <v>0</v>
      </c>
    </row>
    <row r="102" spans="1:26" ht="25.05" customHeight="1" x14ac:dyDescent="0.3">
      <c r="A102" s="181"/>
      <c r="B102" s="213">
        <v>12</v>
      </c>
      <c r="C102" s="182" t="s">
        <v>111</v>
      </c>
      <c r="D102" s="386" t="s">
        <v>112</v>
      </c>
      <c r="E102" s="386"/>
      <c r="F102" s="176" t="s">
        <v>104</v>
      </c>
      <c r="G102" s="177">
        <v>2.84</v>
      </c>
      <c r="H102" s="176"/>
      <c r="I102" s="176">
        <f t="shared" si="5"/>
        <v>0</v>
      </c>
      <c r="J102" s="178">
        <f t="shared" si="6"/>
        <v>40.07</v>
      </c>
      <c r="K102" s="179">
        <f t="shared" si="7"/>
        <v>0</v>
      </c>
      <c r="L102" s="179"/>
      <c r="M102" s="179">
        <f t="shared" si="8"/>
        <v>0</v>
      </c>
      <c r="N102" s="179">
        <v>14.11</v>
      </c>
      <c r="O102" s="179"/>
      <c r="P102" s="183">
        <v>4.0699999999999998E-3</v>
      </c>
      <c r="Q102" s="183"/>
      <c r="R102" s="183">
        <v>4.0699999999999998E-3</v>
      </c>
      <c r="S102" s="180">
        <f t="shared" si="9"/>
        <v>1.2E-2</v>
      </c>
      <c r="T102" s="180"/>
      <c r="U102" s="180"/>
      <c r="V102" s="198"/>
      <c r="W102" s="53"/>
      <c r="Z102">
        <v>0</v>
      </c>
    </row>
    <row r="103" spans="1:26" ht="25.05" customHeight="1" x14ac:dyDescent="0.3">
      <c r="A103" s="181"/>
      <c r="B103" s="213">
        <v>13</v>
      </c>
      <c r="C103" s="182" t="s">
        <v>113</v>
      </c>
      <c r="D103" s="386" t="s">
        <v>114</v>
      </c>
      <c r="E103" s="386"/>
      <c r="F103" s="176" t="s">
        <v>104</v>
      </c>
      <c r="G103" s="177">
        <v>2.84</v>
      </c>
      <c r="H103" s="176"/>
      <c r="I103" s="176">
        <f t="shared" si="5"/>
        <v>0</v>
      </c>
      <c r="J103" s="178">
        <f t="shared" si="6"/>
        <v>13.72</v>
      </c>
      <c r="K103" s="179">
        <f t="shared" si="7"/>
        <v>0</v>
      </c>
      <c r="L103" s="179"/>
      <c r="M103" s="179">
        <f t="shared" si="8"/>
        <v>0</v>
      </c>
      <c r="N103" s="179">
        <v>4.83</v>
      </c>
      <c r="O103" s="179"/>
      <c r="P103" s="183"/>
      <c r="Q103" s="183"/>
      <c r="R103" s="183"/>
      <c r="S103" s="180">
        <f t="shared" si="9"/>
        <v>0</v>
      </c>
      <c r="T103" s="180"/>
      <c r="U103" s="180"/>
      <c r="V103" s="198"/>
      <c r="W103" s="53"/>
      <c r="Z103">
        <v>0</v>
      </c>
    </row>
    <row r="104" spans="1:26" ht="25.05" customHeight="1" x14ac:dyDescent="0.3">
      <c r="A104" s="181"/>
      <c r="B104" s="213">
        <v>14</v>
      </c>
      <c r="C104" s="182" t="s">
        <v>115</v>
      </c>
      <c r="D104" s="386" t="s">
        <v>116</v>
      </c>
      <c r="E104" s="386"/>
      <c r="F104" s="176" t="s">
        <v>104</v>
      </c>
      <c r="G104" s="177">
        <v>32.799999999999997</v>
      </c>
      <c r="H104" s="176"/>
      <c r="I104" s="176">
        <f t="shared" si="5"/>
        <v>0</v>
      </c>
      <c r="J104" s="178">
        <f t="shared" si="6"/>
        <v>169.25</v>
      </c>
      <c r="K104" s="179">
        <f t="shared" si="7"/>
        <v>0</v>
      </c>
      <c r="L104" s="179"/>
      <c r="M104" s="179">
        <f t="shared" si="8"/>
        <v>0</v>
      </c>
      <c r="N104" s="179">
        <v>5.16</v>
      </c>
      <c r="O104" s="179"/>
      <c r="P104" s="183">
        <v>4.9399999999999999E-3</v>
      </c>
      <c r="Q104" s="183"/>
      <c r="R104" s="183">
        <v>4.9399999999999999E-3</v>
      </c>
      <c r="S104" s="180">
        <f t="shared" si="9"/>
        <v>0.16200000000000001</v>
      </c>
      <c r="T104" s="180"/>
      <c r="U104" s="180"/>
      <c r="V104" s="198"/>
      <c r="W104" s="53"/>
      <c r="Z104">
        <v>0</v>
      </c>
    </row>
    <row r="105" spans="1:26" ht="25.05" customHeight="1" x14ac:dyDescent="0.3">
      <c r="A105" s="181"/>
      <c r="B105" s="213">
        <v>15</v>
      </c>
      <c r="C105" s="182" t="s">
        <v>117</v>
      </c>
      <c r="D105" s="386" t="s">
        <v>118</v>
      </c>
      <c r="E105" s="386"/>
      <c r="F105" s="176" t="s">
        <v>89</v>
      </c>
      <c r="G105" s="177">
        <v>4.8959999999999999</v>
      </c>
      <c r="H105" s="176"/>
      <c r="I105" s="176">
        <f t="shared" si="5"/>
        <v>0</v>
      </c>
      <c r="J105" s="178">
        <f t="shared" si="6"/>
        <v>421.84</v>
      </c>
      <c r="K105" s="179">
        <f t="shared" si="7"/>
        <v>0</v>
      </c>
      <c r="L105" s="179"/>
      <c r="M105" s="179">
        <f t="shared" si="8"/>
        <v>0</v>
      </c>
      <c r="N105" s="179">
        <v>86.16</v>
      </c>
      <c r="O105" s="179"/>
      <c r="P105" s="183">
        <v>2.3778966129999999</v>
      </c>
      <c r="Q105" s="183"/>
      <c r="R105" s="183">
        <v>2.3778966129999999</v>
      </c>
      <c r="S105" s="180">
        <f t="shared" si="9"/>
        <v>11.641999999999999</v>
      </c>
      <c r="T105" s="180"/>
      <c r="U105" s="180"/>
      <c r="V105" s="198"/>
      <c r="W105" s="53"/>
      <c r="Z105">
        <v>0</v>
      </c>
    </row>
    <row r="106" spans="1:26" ht="25.05" customHeight="1" x14ac:dyDescent="0.3">
      <c r="A106" s="181"/>
      <c r="B106" s="213">
        <v>16</v>
      </c>
      <c r="C106" s="182" t="s">
        <v>119</v>
      </c>
      <c r="D106" s="386" t="s">
        <v>120</v>
      </c>
      <c r="E106" s="386"/>
      <c r="F106" s="176" t="s">
        <v>104</v>
      </c>
      <c r="G106" s="177">
        <v>10.199999999999999</v>
      </c>
      <c r="H106" s="176"/>
      <c r="I106" s="176">
        <f t="shared" si="5"/>
        <v>0</v>
      </c>
      <c r="J106" s="178">
        <f t="shared" si="6"/>
        <v>145.55000000000001</v>
      </c>
      <c r="K106" s="179">
        <f t="shared" si="7"/>
        <v>0</v>
      </c>
      <c r="L106" s="179"/>
      <c r="M106" s="179">
        <f t="shared" si="8"/>
        <v>0</v>
      </c>
      <c r="N106" s="179">
        <v>14.27</v>
      </c>
      <c r="O106" s="179"/>
      <c r="P106" s="183">
        <v>4.0699999999999998E-3</v>
      </c>
      <c r="Q106" s="183"/>
      <c r="R106" s="183">
        <v>4.0699999999999998E-3</v>
      </c>
      <c r="S106" s="180">
        <f t="shared" si="9"/>
        <v>4.2000000000000003E-2</v>
      </c>
      <c r="T106" s="180"/>
      <c r="U106" s="180"/>
      <c r="V106" s="198"/>
      <c r="W106" s="53"/>
      <c r="Z106">
        <v>0</v>
      </c>
    </row>
    <row r="107" spans="1:26" ht="25.05" customHeight="1" x14ac:dyDescent="0.3">
      <c r="A107" s="181"/>
      <c r="B107" s="213">
        <v>17</v>
      </c>
      <c r="C107" s="182" t="s">
        <v>121</v>
      </c>
      <c r="D107" s="386" t="s">
        <v>122</v>
      </c>
      <c r="E107" s="386"/>
      <c r="F107" s="176" t="s">
        <v>104</v>
      </c>
      <c r="G107" s="177">
        <v>10.199999999999999</v>
      </c>
      <c r="H107" s="176"/>
      <c r="I107" s="176">
        <f t="shared" si="5"/>
        <v>0</v>
      </c>
      <c r="J107" s="178">
        <f t="shared" si="6"/>
        <v>50.18</v>
      </c>
      <c r="K107" s="179">
        <f t="shared" si="7"/>
        <v>0</v>
      </c>
      <c r="L107" s="179"/>
      <c r="M107" s="179">
        <f t="shared" si="8"/>
        <v>0</v>
      </c>
      <c r="N107" s="179">
        <v>4.92</v>
      </c>
      <c r="O107" s="179"/>
      <c r="P107" s="183"/>
      <c r="Q107" s="183"/>
      <c r="R107" s="183"/>
      <c r="S107" s="180">
        <f t="shared" si="9"/>
        <v>0</v>
      </c>
      <c r="T107" s="180"/>
      <c r="U107" s="180"/>
      <c r="V107" s="198"/>
      <c r="W107" s="53"/>
      <c r="Z107">
        <v>0</v>
      </c>
    </row>
    <row r="108" spans="1:26" x14ac:dyDescent="0.3">
      <c r="A108" s="10"/>
      <c r="B108" s="212"/>
      <c r="C108" s="174">
        <v>2</v>
      </c>
      <c r="D108" s="390" t="s">
        <v>61</v>
      </c>
      <c r="E108" s="390"/>
      <c r="F108" s="140"/>
      <c r="G108" s="173"/>
      <c r="H108" s="140"/>
      <c r="I108" s="142">
        <f>ROUND((SUM(I99:I107))/1,2)</f>
        <v>0</v>
      </c>
      <c r="J108" s="141"/>
      <c r="K108" s="141"/>
      <c r="L108" s="141">
        <f>ROUND((SUM(L99:L107))/1,2)</f>
        <v>0</v>
      </c>
      <c r="M108" s="141">
        <f>ROUND((SUM(M99:M107))/1,2)</f>
        <v>0</v>
      </c>
      <c r="N108" s="141"/>
      <c r="O108" s="141"/>
      <c r="P108" s="141"/>
      <c r="Q108" s="10"/>
      <c r="R108" s="10"/>
      <c r="S108" s="10">
        <f>ROUND((SUM(S99:S107))/1,2)</f>
        <v>23.97</v>
      </c>
      <c r="T108" s="10"/>
      <c r="U108" s="10"/>
      <c r="V108" s="199">
        <f>ROUND((SUM(V99:V107))/1,2)</f>
        <v>0</v>
      </c>
      <c r="W108" s="217"/>
      <c r="X108" s="139"/>
      <c r="Y108" s="139"/>
      <c r="Z108" s="139"/>
    </row>
    <row r="109" spans="1:26" x14ac:dyDescent="0.3">
      <c r="A109" s="1"/>
      <c r="B109" s="208"/>
      <c r="C109" s="1"/>
      <c r="D109" s="1"/>
      <c r="E109" s="133"/>
      <c r="F109" s="133"/>
      <c r="G109" s="167"/>
      <c r="H109" s="133"/>
      <c r="I109" s="133"/>
      <c r="J109" s="134"/>
      <c r="K109" s="134"/>
      <c r="L109" s="134"/>
      <c r="M109" s="134"/>
      <c r="N109" s="134"/>
      <c r="O109" s="134"/>
      <c r="P109" s="134"/>
      <c r="Q109" s="1"/>
      <c r="R109" s="1"/>
      <c r="S109" s="1"/>
      <c r="T109" s="1"/>
      <c r="U109" s="1"/>
      <c r="V109" s="200"/>
      <c r="W109" s="53"/>
    </row>
    <row r="110" spans="1:26" x14ac:dyDescent="0.3">
      <c r="A110" s="10"/>
      <c r="B110" s="212"/>
      <c r="C110" s="174">
        <v>3</v>
      </c>
      <c r="D110" s="390" t="s">
        <v>62</v>
      </c>
      <c r="E110" s="390"/>
      <c r="F110" s="140"/>
      <c r="G110" s="173"/>
      <c r="H110" s="140"/>
      <c r="I110" s="140"/>
      <c r="J110" s="141"/>
      <c r="K110" s="141"/>
      <c r="L110" s="141"/>
      <c r="M110" s="141"/>
      <c r="N110" s="141"/>
      <c r="O110" s="141"/>
      <c r="P110" s="141"/>
      <c r="Q110" s="10"/>
      <c r="R110" s="10"/>
      <c r="S110" s="10"/>
      <c r="T110" s="10"/>
      <c r="U110" s="10"/>
      <c r="V110" s="197"/>
      <c r="W110" s="217"/>
      <c r="X110" s="139"/>
      <c r="Y110" s="139"/>
      <c r="Z110" s="139"/>
    </row>
    <row r="111" spans="1:26" ht="25.05" customHeight="1" x14ac:dyDescent="0.3">
      <c r="A111" s="181"/>
      <c r="B111" s="213">
        <v>18</v>
      </c>
      <c r="C111" s="182" t="s">
        <v>123</v>
      </c>
      <c r="D111" s="386" t="s">
        <v>124</v>
      </c>
      <c r="E111" s="386"/>
      <c r="F111" s="176" t="s">
        <v>104</v>
      </c>
      <c r="G111" s="177">
        <v>39.6</v>
      </c>
      <c r="H111" s="176"/>
      <c r="I111" s="176">
        <f>ROUND(G111*(H111),2)</f>
        <v>0</v>
      </c>
      <c r="J111" s="178">
        <f>ROUND(G111*(N111),2)</f>
        <v>775.37</v>
      </c>
      <c r="K111" s="179">
        <f>ROUND(G111*(O111),2)</f>
        <v>0</v>
      </c>
      <c r="L111" s="179"/>
      <c r="M111" s="179">
        <f>ROUND(G111*(H111),2)</f>
        <v>0</v>
      </c>
      <c r="N111" s="179">
        <v>19.579999999999998</v>
      </c>
      <c r="O111" s="179"/>
      <c r="P111" s="183"/>
      <c r="Q111" s="183"/>
      <c r="R111" s="183"/>
      <c r="S111" s="180">
        <f>ROUND(G111*(P111),3)</f>
        <v>0</v>
      </c>
      <c r="T111" s="180"/>
      <c r="U111" s="180"/>
      <c r="V111" s="198"/>
      <c r="W111" s="53"/>
      <c r="Z111">
        <v>0</v>
      </c>
    </row>
    <row r="112" spans="1:26" ht="25.05" customHeight="1" x14ac:dyDescent="0.3">
      <c r="A112" s="181"/>
      <c r="B112" s="214">
        <v>19</v>
      </c>
      <c r="C112" s="190" t="s">
        <v>125</v>
      </c>
      <c r="D112" s="391" t="s">
        <v>126</v>
      </c>
      <c r="E112" s="391"/>
      <c r="F112" s="185" t="s">
        <v>127</v>
      </c>
      <c r="G112" s="186">
        <v>504.9</v>
      </c>
      <c r="H112" s="185"/>
      <c r="I112" s="185">
        <f>ROUND(G112*(H112),2)</f>
        <v>0</v>
      </c>
      <c r="J112" s="187">
        <f>ROUND(G112*(N112),2)</f>
        <v>1888.33</v>
      </c>
      <c r="K112" s="188">
        <f>ROUND(G112*(O112),2)</f>
        <v>0</v>
      </c>
      <c r="L112" s="188"/>
      <c r="M112" s="188">
        <f>ROUND(G112*(H112),2)</f>
        <v>0</v>
      </c>
      <c r="N112" s="188">
        <v>3.74</v>
      </c>
      <c r="O112" s="188"/>
      <c r="P112" s="191"/>
      <c r="Q112" s="191"/>
      <c r="R112" s="191"/>
      <c r="S112" s="189">
        <f>ROUND(G112*(P112),3)</f>
        <v>0</v>
      </c>
      <c r="T112" s="189"/>
      <c r="U112" s="189"/>
      <c r="V112" s="201"/>
      <c r="W112" s="53"/>
      <c r="Z112">
        <v>0</v>
      </c>
    </row>
    <row r="113" spans="1:26" ht="25.05" customHeight="1" x14ac:dyDescent="0.3">
      <c r="A113" s="181"/>
      <c r="B113" s="213">
        <v>20</v>
      </c>
      <c r="C113" s="182" t="s">
        <v>128</v>
      </c>
      <c r="D113" s="386" t="s">
        <v>129</v>
      </c>
      <c r="E113" s="386"/>
      <c r="F113" s="176" t="s">
        <v>130</v>
      </c>
      <c r="G113" s="177">
        <v>0.19700000000000001</v>
      </c>
      <c r="H113" s="176"/>
      <c r="I113" s="176">
        <f>ROUND(G113*(H113),2)</f>
        <v>0</v>
      </c>
      <c r="J113" s="178">
        <f>ROUND(G113*(N113),2)</f>
        <v>194.47</v>
      </c>
      <c r="K113" s="179">
        <f>ROUND(G113*(O113),2)</f>
        <v>0</v>
      </c>
      <c r="L113" s="179"/>
      <c r="M113" s="179">
        <f>ROUND(G113*(H113),2)</f>
        <v>0</v>
      </c>
      <c r="N113" s="179">
        <v>987.17</v>
      </c>
      <c r="O113" s="179"/>
      <c r="P113" s="183"/>
      <c r="Q113" s="183"/>
      <c r="R113" s="183"/>
      <c r="S113" s="180">
        <f>ROUND(G113*(P113),3)</f>
        <v>0</v>
      </c>
      <c r="T113" s="180"/>
      <c r="U113" s="180"/>
      <c r="V113" s="198"/>
      <c r="W113" s="53"/>
      <c r="Z113">
        <v>0</v>
      </c>
    </row>
    <row r="114" spans="1:26" x14ac:dyDescent="0.3">
      <c r="A114" s="10"/>
      <c r="B114" s="212"/>
      <c r="C114" s="174">
        <v>3</v>
      </c>
      <c r="D114" s="390" t="s">
        <v>62</v>
      </c>
      <c r="E114" s="390"/>
      <c r="F114" s="140"/>
      <c r="G114" s="173"/>
      <c r="H114" s="140"/>
      <c r="I114" s="142">
        <f>ROUND((SUM(I110:I113))/1,2)</f>
        <v>0</v>
      </c>
      <c r="J114" s="141"/>
      <c r="K114" s="141"/>
      <c r="L114" s="141">
        <f>ROUND((SUM(L110:L113))/1,2)</f>
        <v>0</v>
      </c>
      <c r="M114" s="141">
        <f>ROUND((SUM(M110:M113))/1,2)</f>
        <v>0</v>
      </c>
      <c r="N114" s="141"/>
      <c r="O114" s="141"/>
      <c r="P114" s="141"/>
      <c r="Q114" s="10"/>
      <c r="R114" s="10"/>
      <c r="S114" s="10">
        <f>ROUND((SUM(S110:S113))/1,2)</f>
        <v>0</v>
      </c>
      <c r="T114" s="10"/>
      <c r="U114" s="10"/>
      <c r="V114" s="199">
        <f>ROUND((SUM(V110:V113))/1,2)</f>
        <v>0</v>
      </c>
      <c r="W114" s="217"/>
      <c r="X114" s="139"/>
      <c r="Y114" s="139"/>
      <c r="Z114" s="139"/>
    </row>
    <row r="115" spans="1:26" x14ac:dyDescent="0.3">
      <c r="A115" s="1"/>
      <c r="B115" s="208"/>
      <c r="C115" s="1"/>
      <c r="D115" s="1"/>
      <c r="E115" s="133"/>
      <c r="F115" s="133"/>
      <c r="G115" s="167"/>
      <c r="H115" s="133"/>
      <c r="I115" s="133"/>
      <c r="J115" s="134"/>
      <c r="K115" s="134"/>
      <c r="L115" s="134"/>
      <c r="M115" s="134"/>
      <c r="N115" s="134"/>
      <c r="O115" s="134"/>
      <c r="P115" s="134"/>
      <c r="Q115" s="1"/>
      <c r="R115" s="1"/>
      <c r="S115" s="1"/>
      <c r="T115" s="1"/>
      <c r="U115" s="1"/>
      <c r="V115" s="200"/>
      <c r="W115" s="53"/>
    </row>
    <row r="116" spans="1:26" x14ac:dyDescent="0.3">
      <c r="A116" s="10"/>
      <c r="B116" s="212"/>
      <c r="C116" s="174">
        <v>9</v>
      </c>
      <c r="D116" s="390" t="s">
        <v>63</v>
      </c>
      <c r="E116" s="390"/>
      <c r="F116" s="10"/>
      <c r="G116" s="173"/>
      <c r="H116" s="140"/>
      <c r="I116" s="14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97"/>
      <c r="W116" s="217"/>
      <c r="X116" s="139"/>
      <c r="Y116" s="139"/>
      <c r="Z116" s="139"/>
    </row>
    <row r="117" spans="1:26" ht="34.950000000000003" customHeight="1" x14ac:dyDescent="0.3">
      <c r="A117" s="181"/>
      <c r="B117" s="213">
        <v>21</v>
      </c>
      <c r="C117" s="182" t="s">
        <v>131</v>
      </c>
      <c r="D117" s="386" t="s">
        <v>132</v>
      </c>
      <c r="E117" s="386"/>
      <c r="F117" s="175" t="s">
        <v>127</v>
      </c>
      <c r="G117" s="177">
        <v>8</v>
      </c>
      <c r="H117" s="176"/>
      <c r="I117" s="176">
        <f>ROUND(G117*(H117),2)</f>
        <v>0</v>
      </c>
      <c r="J117" s="175">
        <f>ROUND(G117*(N117),2)</f>
        <v>52.08</v>
      </c>
      <c r="K117" s="180">
        <f>ROUND(G117*(O117),2)</f>
        <v>0</v>
      </c>
      <c r="L117" s="180"/>
      <c r="M117" s="180">
        <f>ROUND(G117*(H117),2)</f>
        <v>0</v>
      </c>
      <c r="N117" s="180">
        <v>6.51</v>
      </c>
      <c r="O117" s="180"/>
      <c r="P117" s="183"/>
      <c r="Q117" s="183"/>
      <c r="R117" s="183"/>
      <c r="S117" s="180">
        <f>ROUND(G117*(P117),3)</f>
        <v>0</v>
      </c>
      <c r="T117" s="180"/>
      <c r="U117" s="180"/>
      <c r="V117" s="198"/>
      <c r="W117" s="53"/>
      <c r="Z117">
        <v>0</v>
      </c>
    </row>
    <row r="118" spans="1:26" x14ac:dyDescent="0.3">
      <c r="A118" s="10"/>
      <c r="B118" s="212"/>
      <c r="C118" s="174">
        <v>9</v>
      </c>
      <c r="D118" s="390" t="s">
        <v>63</v>
      </c>
      <c r="E118" s="390"/>
      <c r="F118" s="10"/>
      <c r="G118" s="173"/>
      <c r="H118" s="140"/>
      <c r="I118" s="142">
        <f>ROUND((SUM(I116:I117))/1,2)</f>
        <v>0</v>
      </c>
      <c r="J118" s="10"/>
      <c r="K118" s="10"/>
      <c r="L118" s="10">
        <f>ROUND((SUM(L116:L117))/1,2)</f>
        <v>0</v>
      </c>
      <c r="M118" s="10">
        <f>ROUND((SUM(M116:M117))/1,2)</f>
        <v>0</v>
      </c>
      <c r="N118" s="10"/>
      <c r="O118" s="10"/>
      <c r="P118" s="10"/>
      <c r="Q118" s="10"/>
      <c r="R118" s="10"/>
      <c r="S118" s="10">
        <f>ROUND((SUM(S116:S117))/1,2)</f>
        <v>0</v>
      </c>
      <c r="T118" s="10"/>
      <c r="U118" s="10"/>
      <c r="V118" s="199">
        <f>ROUND((SUM(V116:V117))/1,2)</f>
        <v>0</v>
      </c>
      <c r="W118" s="217"/>
      <c r="X118" s="139"/>
      <c r="Y118" s="139"/>
      <c r="Z118" s="139"/>
    </row>
    <row r="119" spans="1:26" x14ac:dyDescent="0.3">
      <c r="A119" s="1"/>
      <c r="B119" s="208"/>
      <c r="C119" s="1"/>
      <c r="D119" s="1"/>
      <c r="E119" s="1"/>
      <c r="F119" s="1"/>
      <c r="G119" s="167"/>
      <c r="H119" s="133"/>
      <c r="I119" s="133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200"/>
      <c r="W119" s="53"/>
    </row>
    <row r="120" spans="1:26" x14ac:dyDescent="0.3">
      <c r="A120" s="10"/>
      <c r="B120" s="212"/>
      <c r="C120" s="174">
        <v>99</v>
      </c>
      <c r="D120" s="390" t="s">
        <v>64</v>
      </c>
      <c r="E120" s="390"/>
      <c r="F120" s="10"/>
      <c r="G120" s="173"/>
      <c r="H120" s="140"/>
      <c r="I120" s="14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97"/>
      <c r="W120" s="217"/>
      <c r="X120" s="139"/>
      <c r="Y120" s="139"/>
      <c r="Z120" s="139"/>
    </row>
    <row r="121" spans="1:26" ht="25.05" customHeight="1" x14ac:dyDescent="0.3">
      <c r="A121" s="181"/>
      <c r="B121" s="213">
        <v>22</v>
      </c>
      <c r="C121" s="182" t="s">
        <v>133</v>
      </c>
      <c r="D121" s="386" t="s">
        <v>134</v>
      </c>
      <c r="E121" s="386"/>
      <c r="F121" s="175" t="s">
        <v>130</v>
      </c>
      <c r="G121" s="177">
        <v>42.286999999999999</v>
      </c>
      <c r="H121" s="176"/>
      <c r="I121" s="176">
        <f>ROUND(G121*(H121),2)</f>
        <v>0</v>
      </c>
      <c r="J121" s="175">
        <f>ROUND(G121*(N121),2)</f>
        <v>462.62</v>
      </c>
      <c r="K121" s="180">
        <f>ROUND(G121*(O121),2)</f>
        <v>0</v>
      </c>
      <c r="L121" s="180"/>
      <c r="M121" s="180">
        <f>ROUND(G121*(H121),2)</f>
        <v>0</v>
      </c>
      <c r="N121" s="180">
        <v>10.94</v>
      </c>
      <c r="O121" s="180"/>
      <c r="P121" s="183"/>
      <c r="Q121" s="183"/>
      <c r="R121" s="183"/>
      <c r="S121" s="180">
        <f>ROUND(G121*(P121),3)</f>
        <v>0</v>
      </c>
      <c r="T121" s="180"/>
      <c r="U121" s="180"/>
      <c r="V121" s="198"/>
      <c r="W121" s="53"/>
      <c r="Z121">
        <v>0</v>
      </c>
    </row>
    <row r="122" spans="1:26" x14ac:dyDescent="0.3">
      <c r="A122" s="10"/>
      <c r="B122" s="212"/>
      <c r="C122" s="174">
        <v>99</v>
      </c>
      <c r="D122" s="390" t="s">
        <v>64</v>
      </c>
      <c r="E122" s="390"/>
      <c r="F122" s="10"/>
      <c r="G122" s="173"/>
      <c r="H122" s="140"/>
      <c r="I122" s="142">
        <f>ROUND((SUM(I120:I121))/1,2)</f>
        <v>0</v>
      </c>
      <c r="J122" s="10"/>
      <c r="K122" s="10"/>
      <c r="L122" s="10">
        <f>ROUND((SUM(L120:L121))/1,2)</f>
        <v>0</v>
      </c>
      <c r="M122" s="10">
        <f>ROUND((SUM(M120:M121))/1,2)</f>
        <v>0</v>
      </c>
      <c r="N122" s="10"/>
      <c r="O122" s="10"/>
      <c r="P122" s="10"/>
      <c r="Q122" s="10"/>
      <c r="R122" s="10"/>
      <c r="S122" s="10">
        <f>ROUND((SUM(S120:S121))/1,2)</f>
        <v>0</v>
      </c>
      <c r="T122" s="10"/>
      <c r="U122" s="10"/>
      <c r="V122" s="199">
        <f>ROUND((SUM(V120:V121))/1,2)</f>
        <v>0</v>
      </c>
      <c r="W122" s="217"/>
      <c r="X122" s="139"/>
      <c r="Y122" s="139"/>
      <c r="Z122" s="139"/>
    </row>
    <row r="123" spans="1:26" x14ac:dyDescent="0.3">
      <c r="A123" s="1"/>
      <c r="B123" s="208"/>
      <c r="C123" s="1"/>
      <c r="D123" s="1"/>
      <c r="E123" s="1"/>
      <c r="F123" s="1"/>
      <c r="G123" s="167"/>
      <c r="H123" s="133"/>
      <c r="I123" s="133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200"/>
      <c r="W123" s="53"/>
    </row>
    <row r="124" spans="1:26" x14ac:dyDescent="0.3">
      <c r="A124" s="10"/>
      <c r="B124" s="212"/>
      <c r="C124" s="10"/>
      <c r="D124" s="368" t="s">
        <v>59</v>
      </c>
      <c r="E124" s="368"/>
      <c r="F124" s="10"/>
      <c r="G124" s="173"/>
      <c r="H124" s="140"/>
      <c r="I124" s="142">
        <f>ROUND((SUM(I86:I123))/2,2)</f>
        <v>0</v>
      </c>
      <c r="J124" s="10"/>
      <c r="K124" s="10"/>
      <c r="L124" s="140">
        <f>ROUND((SUM(L86:L123))/2,2)</f>
        <v>0</v>
      </c>
      <c r="M124" s="140">
        <f>ROUND((SUM(M86:M123))/2,2)</f>
        <v>0</v>
      </c>
      <c r="N124" s="10"/>
      <c r="O124" s="10"/>
      <c r="P124" s="192"/>
      <c r="Q124" s="10"/>
      <c r="R124" s="10"/>
      <c r="S124" s="192">
        <f>ROUND((SUM(S86:S123))/2,2)</f>
        <v>23.97</v>
      </c>
      <c r="T124" s="10"/>
      <c r="U124" s="10"/>
      <c r="V124" s="199">
        <f>ROUND((SUM(V86:V123))/2,2)</f>
        <v>0</v>
      </c>
      <c r="W124" s="53"/>
    </row>
    <row r="125" spans="1:26" x14ac:dyDescent="0.3">
      <c r="A125" s="1"/>
      <c r="B125" s="208"/>
      <c r="C125" s="1"/>
      <c r="D125" s="1"/>
      <c r="E125" s="1"/>
      <c r="F125" s="1"/>
      <c r="G125" s="167"/>
      <c r="H125" s="133"/>
      <c r="I125" s="133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200"/>
      <c r="W125" s="53"/>
    </row>
    <row r="126" spans="1:26" x14ac:dyDescent="0.3">
      <c r="A126" s="10"/>
      <c r="B126" s="212"/>
      <c r="C126" s="10"/>
      <c r="D126" s="368" t="s">
        <v>65</v>
      </c>
      <c r="E126" s="368"/>
      <c r="F126" s="10"/>
      <c r="G126" s="173"/>
      <c r="H126" s="140"/>
      <c r="I126" s="14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97"/>
      <c r="W126" s="217"/>
      <c r="X126" s="139"/>
      <c r="Y126" s="139"/>
      <c r="Z126" s="139"/>
    </row>
    <row r="127" spans="1:26" x14ac:dyDescent="0.3">
      <c r="A127" s="10"/>
      <c r="B127" s="212"/>
      <c r="C127" s="174">
        <v>711</v>
      </c>
      <c r="D127" s="390" t="s">
        <v>66</v>
      </c>
      <c r="E127" s="390"/>
      <c r="F127" s="10"/>
      <c r="G127" s="173"/>
      <c r="H127" s="140"/>
      <c r="I127" s="14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97"/>
      <c r="W127" s="217"/>
      <c r="X127" s="139"/>
      <c r="Y127" s="139"/>
      <c r="Z127" s="139"/>
    </row>
    <row r="128" spans="1:26" ht="25.05" customHeight="1" x14ac:dyDescent="0.3">
      <c r="A128" s="181"/>
      <c r="B128" s="213">
        <v>23</v>
      </c>
      <c r="C128" s="182" t="s">
        <v>135</v>
      </c>
      <c r="D128" s="386" t="s">
        <v>136</v>
      </c>
      <c r="E128" s="386"/>
      <c r="F128" s="175" t="s">
        <v>104</v>
      </c>
      <c r="G128" s="177">
        <v>24.8</v>
      </c>
      <c r="H128" s="176"/>
      <c r="I128" s="176">
        <f>ROUND(G128*(H128),2)</f>
        <v>0</v>
      </c>
      <c r="J128" s="175">
        <f>ROUND(G128*(N128),2)</f>
        <v>87.05</v>
      </c>
      <c r="K128" s="180">
        <f>ROUND(G128*(O128),2)</f>
        <v>0</v>
      </c>
      <c r="L128" s="180"/>
      <c r="M128" s="180">
        <f>ROUND(G128*(H128),2)</f>
        <v>0</v>
      </c>
      <c r="N128" s="180">
        <v>3.51</v>
      </c>
      <c r="O128" s="180"/>
      <c r="P128" s="183"/>
      <c r="Q128" s="183"/>
      <c r="R128" s="183"/>
      <c r="S128" s="180">
        <f>ROUND(G128*(P128),3)</f>
        <v>0</v>
      </c>
      <c r="T128" s="180"/>
      <c r="U128" s="180"/>
      <c r="V128" s="198"/>
      <c r="W128" s="53"/>
      <c r="Z128">
        <v>0</v>
      </c>
    </row>
    <row r="129" spans="1:26" ht="25.05" customHeight="1" x14ac:dyDescent="0.3">
      <c r="A129" s="181"/>
      <c r="B129" s="213">
        <v>24</v>
      </c>
      <c r="C129" s="182" t="s">
        <v>137</v>
      </c>
      <c r="D129" s="386" t="s">
        <v>138</v>
      </c>
      <c r="E129" s="386"/>
      <c r="F129" s="175" t="s">
        <v>139</v>
      </c>
      <c r="G129" s="177">
        <v>69.44</v>
      </c>
      <c r="H129" s="176"/>
      <c r="I129" s="176">
        <f>ROUND(G129*(H129),2)</f>
        <v>0</v>
      </c>
      <c r="J129" s="175">
        <f>ROUND(G129*(N129),2)</f>
        <v>290.95</v>
      </c>
      <c r="K129" s="180">
        <f>ROUND(G129*(O129),2)</f>
        <v>0</v>
      </c>
      <c r="L129" s="180"/>
      <c r="M129" s="180">
        <f>ROUND(G129*(H129),2)</f>
        <v>0</v>
      </c>
      <c r="N129" s="180">
        <v>4.1900000000000004</v>
      </c>
      <c r="O129" s="180"/>
      <c r="P129" s="183"/>
      <c r="Q129" s="183"/>
      <c r="R129" s="183"/>
      <c r="S129" s="180">
        <f>ROUND(G129*(P129),3)</f>
        <v>0</v>
      </c>
      <c r="T129" s="180"/>
      <c r="U129" s="180"/>
      <c r="V129" s="198"/>
      <c r="W129" s="53"/>
      <c r="Z129">
        <v>0</v>
      </c>
    </row>
    <row r="130" spans="1:26" ht="25.05" customHeight="1" x14ac:dyDescent="0.3">
      <c r="A130" s="181"/>
      <c r="B130" s="213">
        <v>25</v>
      </c>
      <c r="C130" s="182" t="s">
        <v>140</v>
      </c>
      <c r="D130" s="386" t="s">
        <v>141</v>
      </c>
      <c r="E130" s="386"/>
      <c r="F130" s="175" t="s">
        <v>142</v>
      </c>
      <c r="G130" s="177">
        <v>2.6</v>
      </c>
      <c r="H130" s="178"/>
      <c r="I130" s="176">
        <f>ROUND(G130*(H130),2)</f>
        <v>0</v>
      </c>
      <c r="J130" s="175">
        <f>ROUND(G130*(N130),2)</f>
        <v>9.82</v>
      </c>
      <c r="K130" s="180">
        <f>ROUND(G130*(O130),2)</f>
        <v>0</v>
      </c>
      <c r="L130" s="180"/>
      <c r="M130" s="180">
        <f>ROUND(G130*(H130),2)</f>
        <v>0</v>
      </c>
      <c r="N130" s="180">
        <v>3.7777498781681058</v>
      </c>
      <c r="O130" s="180"/>
      <c r="P130" s="183"/>
      <c r="Q130" s="183"/>
      <c r="R130" s="183"/>
      <c r="S130" s="180">
        <f>ROUND(G130*(P130),3)</f>
        <v>0</v>
      </c>
      <c r="T130" s="180"/>
      <c r="U130" s="180"/>
      <c r="V130" s="198"/>
      <c r="W130" s="53"/>
      <c r="Z130">
        <v>0</v>
      </c>
    </row>
    <row r="131" spans="1:26" x14ac:dyDescent="0.3">
      <c r="A131" s="10"/>
      <c r="B131" s="212"/>
      <c r="C131" s="174">
        <v>711</v>
      </c>
      <c r="D131" s="390" t="s">
        <v>66</v>
      </c>
      <c r="E131" s="390"/>
      <c r="F131" s="10"/>
      <c r="G131" s="173"/>
      <c r="H131" s="140"/>
      <c r="I131" s="142">
        <f>ROUND((SUM(I127:I130))/1,2)</f>
        <v>0</v>
      </c>
      <c r="J131" s="10"/>
      <c r="K131" s="10"/>
      <c r="L131" s="10">
        <f>ROUND((SUM(L127:L130))/1,2)</f>
        <v>0</v>
      </c>
      <c r="M131" s="10">
        <f>ROUND((SUM(M127:M130))/1,2)</f>
        <v>0</v>
      </c>
      <c r="N131" s="10"/>
      <c r="O131" s="10"/>
      <c r="P131" s="10"/>
      <c r="Q131" s="10"/>
      <c r="R131" s="10"/>
      <c r="S131" s="10">
        <f>ROUND((SUM(S127:S130))/1,2)</f>
        <v>0</v>
      </c>
      <c r="T131" s="10"/>
      <c r="U131" s="10"/>
      <c r="V131" s="199">
        <f>ROUND((SUM(V127:V130))/1,2)</f>
        <v>0</v>
      </c>
      <c r="W131" s="217"/>
      <c r="X131" s="139"/>
      <c r="Y131" s="139"/>
      <c r="Z131" s="139"/>
    </row>
    <row r="132" spans="1:26" x14ac:dyDescent="0.3">
      <c r="A132" s="1"/>
      <c r="B132" s="208"/>
      <c r="C132" s="1"/>
      <c r="D132" s="1"/>
      <c r="E132" s="1"/>
      <c r="F132" s="1"/>
      <c r="G132" s="167"/>
      <c r="H132" s="133"/>
      <c r="I132" s="133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200"/>
      <c r="W132" s="53"/>
    </row>
    <row r="133" spans="1:26" x14ac:dyDescent="0.3">
      <c r="A133" s="10"/>
      <c r="B133" s="212"/>
      <c r="C133" s="174">
        <v>762</v>
      </c>
      <c r="D133" s="390" t="s">
        <v>67</v>
      </c>
      <c r="E133" s="390"/>
      <c r="F133" s="10"/>
      <c r="G133" s="173"/>
      <c r="H133" s="140"/>
      <c r="I133" s="14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97"/>
      <c r="W133" s="217"/>
      <c r="X133" s="139"/>
      <c r="Y133" s="139"/>
      <c r="Z133" s="139"/>
    </row>
    <row r="134" spans="1:26" ht="25.05" customHeight="1" x14ac:dyDescent="0.3">
      <c r="A134" s="181"/>
      <c r="B134" s="213">
        <v>26</v>
      </c>
      <c r="C134" s="182" t="s">
        <v>143</v>
      </c>
      <c r="D134" s="386" t="s">
        <v>144</v>
      </c>
      <c r="E134" s="386"/>
      <c r="F134" s="175" t="s">
        <v>127</v>
      </c>
      <c r="G134" s="177">
        <v>12</v>
      </c>
      <c r="H134" s="176"/>
      <c r="I134" s="176">
        <f t="shared" ref="I134:I150" si="10">ROUND(G134*(H134),2)</f>
        <v>0</v>
      </c>
      <c r="J134" s="175">
        <f t="shared" ref="J134:J150" si="11">ROUND(G134*(N134),2)</f>
        <v>24.96</v>
      </c>
      <c r="K134" s="180">
        <f t="shared" ref="K134:K150" si="12">ROUND(G134*(O134),2)</f>
        <v>0</v>
      </c>
      <c r="L134" s="180"/>
      <c r="M134" s="180">
        <f t="shared" ref="M134:M150" si="13">ROUND(G134*(H134),2)</f>
        <v>0</v>
      </c>
      <c r="N134" s="180">
        <v>2.08</v>
      </c>
      <c r="O134" s="180"/>
      <c r="P134" s="183">
        <v>2.1000000000000001E-4</v>
      </c>
      <c r="Q134" s="183"/>
      <c r="R134" s="183">
        <v>2.1000000000000001E-4</v>
      </c>
      <c r="S134" s="180">
        <f t="shared" ref="S134:S150" si="14">ROUND(G134*(P134),3)</f>
        <v>3.0000000000000001E-3</v>
      </c>
      <c r="T134" s="180"/>
      <c r="U134" s="180"/>
      <c r="V134" s="198"/>
      <c r="W134" s="53"/>
      <c r="Z134">
        <v>0</v>
      </c>
    </row>
    <row r="135" spans="1:26" ht="25.05" customHeight="1" x14ac:dyDescent="0.3">
      <c r="A135" s="181"/>
      <c r="B135" s="213">
        <v>27</v>
      </c>
      <c r="C135" s="182" t="s">
        <v>145</v>
      </c>
      <c r="D135" s="386" t="s">
        <v>146</v>
      </c>
      <c r="E135" s="386"/>
      <c r="F135" s="175" t="s">
        <v>127</v>
      </c>
      <c r="G135" s="177">
        <v>12</v>
      </c>
      <c r="H135" s="176"/>
      <c r="I135" s="176">
        <f t="shared" si="10"/>
        <v>0</v>
      </c>
      <c r="J135" s="175">
        <f t="shared" si="11"/>
        <v>31.56</v>
      </c>
      <c r="K135" s="180">
        <f t="shared" si="12"/>
        <v>0</v>
      </c>
      <c r="L135" s="180"/>
      <c r="M135" s="180">
        <f t="shared" si="13"/>
        <v>0</v>
      </c>
      <c r="N135" s="180">
        <v>2.63</v>
      </c>
      <c r="O135" s="180"/>
      <c r="P135" s="183"/>
      <c r="Q135" s="183"/>
      <c r="R135" s="183"/>
      <c r="S135" s="180">
        <f t="shared" si="14"/>
        <v>0</v>
      </c>
      <c r="T135" s="180"/>
      <c r="U135" s="180"/>
      <c r="V135" s="198"/>
      <c r="W135" s="53"/>
      <c r="Z135">
        <v>0</v>
      </c>
    </row>
    <row r="136" spans="1:26" ht="25.05" customHeight="1" x14ac:dyDescent="0.3">
      <c r="A136" s="181"/>
      <c r="B136" s="213">
        <v>28</v>
      </c>
      <c r="C136" s="182" t="s">
        <v>147</v>
      </c>
      <c r="D136" s="386" t="s">
        <v>148</v>
      </c>
      <c r="E136" s="386"/>
      <c r="F136" s="175" t="s">
        <v>127</v>
      </c>
      <c r="G136" s="177">
        <v>18</v>
      </c>
      <c r="H136" s="176"/>
      <c r="I136" s="176">
        <f t="shared" si="10"/>
        <v>0</v>
      </c>
      <c r="J136" s="175">
        <f t="shared" si="11"/>
        <v>17.82</v>
      </c>
      <c r="K136" s="180">
        <f t="shared" si="12"/>
        <v>0</v>
      </c>
      <c r="L136" s="180"/>
      <c r="M136" s="180">
        <f t="shared" si="13"/>
        <v>0</v>
      </c>
      <c r="N136" s="180">
        <v>0.99</v>
      </c>
      <c r="O136" s="180"/>
      <c r="P136" s="183"/>
      <c r="Q136" s="183"/>
      <c r="R136" s="183"/>
      <c r="S136" s="180">
        <f t="shared" si="14"/>
        <v>0</v>
      </c>
      <c r="T136" s="180"/>
      <c r="U136" s="180"/>
      <c r="V136" s="198"/>
      <c r="W136" s="53"/>
      <c r="Z136">
        <v>0</v>
      </c>
    </row>
    <row r="137" spans="1:26" ht="25.05" customHeight="1" x14ac:dyDescent="0.3">
      <c r="A137" s="181"/>
      <c r="B137" s="213">
        <v>29</v>
      </c>
      <c r="C137" s="182" t="s">
        <v>149</v>
      </c>
      <c r="D137" s="386" t="s">
        <v>150</v>
      </c>
      <c r="E137" s="386"/>
      <c r="F137" s="175" t="s">
        <v>127</v>
      </c>
      <c r="G137" s="177">
        <v>18</v>
      </c>
      <c r="H137" s="176"/>
      <c r="I137" s="176">
        <f t="shared" si="10"/>
        <v>0</v>
      </c>
      <c r="J137" s="175">
        <f t="shared" si="11"/>
        <v>36.36</v>
      </c>
      <c r="K137" s="180">
        <f t="shared" si="12"/>
        <v>0</v>
      </c>
      <c r="L137" s="180"/>
      <c r="M137" s="180">
        <f t="shared" si="13"/>
        <v>0</v>
      </c>
      <c r="N137" s="180">
        <v>2.02</v>
      </c>
      <c r="O137" s="180"/>
      <c r="P137" s="183"/>
      <c r="Q137" s="183"/>
      <c r="R137" s="183"/>
      <c r="S137" s="180">
        <f t="shared" si="14"/>
        <v>0</v>
      </c>
      <c r="T137" s="180"/>
      <c r="U137" s="180"/>
      <c r="V137" s="198"/>
      <c r="W137" s="53"/>
      <c r="Z137">
        <v>0</v>
      </c>
    </row>
    <row r="138" spans="1:26" ht="25.05" customHeight="1" x14ac:dyDescent="0.3">
      <c r="A138" s="181"/>
      <c r="B138" s="213">
        <v>30</v>
      </c>
      <c r="C138" s="182" t="s">
        <v>151</v>
      </c>
      <c r="D138" s="386" t="s">
        <v>152</v>
      </c>
      <c r="E138" s="386"/>
      <c r="F138" s="175" t="s">
        <v>153</v>
      </c>
      <c r="G138" s="177">
        <v>49.84</v>
      </c>
      <c r="H138" s="176"/>
      <c r="I138" s="176">
        <f t="shared" si="10"/>
        <v>0</v>
      </c>
      <c r="J138" s="175">
        <f t="shared" si="11"/>
        <v>275.62</v>
      </c>
      <c r="K138" s="180">
        <f t="shared" si="12"/>
        <v>0</v>
      </c>
      <c r="L138" s="180"/>
      <c r="M138" s="180">
        <f t="shared" si="13"/>
        <v>0</v>
      </c>
      <c r="N138" s="180">
        <v>5.53</v>
      </c>
      <c r="O138" s="180"/>
      <c r="P138" s="183">
        <v>2.5999999999999998E-4</v>
      </c>
      <c r="Q138" s="183"/>
      <c r="R138" s="183">
        <v>2.5999999999999998E-4</v>
      </c>
      <c r="S138" s="180">
        <f t="shared" si="14"/>
        <v>1.2999999999999999E-2</v>
      </c>
      <c r="T138" s="180"/>
      <c r="U138" s="180"/>
      <c r="V138" s="198"/>
      <c r="W138" s="53"/>
      <c r="Z138">
        <v>0</v>
      </c>
    </row>
    <row r="139" spans="1:26" ht="25.05" customHeight="1" x14ac:dyDescent="0.3">
      <c r="A139" s="181"/>
      <c r="B139" s="214">
        <v>31</v>
      </c>
      <c r="C139" s="190" t="s">
        <v>154</v>
      </c>
      <c r="D139" s="391" t="s">
        <v>155</v>
      </c>
      <c r="E139" s="391"/>
      <c r="F139" s="184" t="s">
        <v>89</v>
      </c>
      <c r="G139" s="186">
        <v>0.46100000000000002</v>
      </c>
      <c r="H139" s="185"/>
      <c r="I139" s="185">
        <f t="shared" si="10"/>
        <v>0</v>
      </c>
      <c r="J139" s="184">
        <f t="shared" si="11"/>
        <v>113.01</v>
      </c>
      <c r="K139" s="189">
        <f t="shared" si="12"/>
        <v>0</v>
      </c>
      <c r="L139" s="189"/>
      <c r="M139" s="189">
        <f t="shared" si="13"/>
        <v>0</v>
      </c>
      <c r="N139" s="189">
        <v>245.15</v>
      </c>
      <c r="O139" s="189"/>
      <c r="P139" s="191"/>
      <c r="Q139" s="191"/>
      <c r="R139" s="191"/>
      <c r="S139" s="189">
        <f t="shared" si="14"/>
        <v>0</v>
      </c>
      <c r="T139" s="189"/>
      <c r="U139" s="189"/>
      <c r="V139" s="201"/>
      <c r="W139" s="53"/>
      <c r="Z139">
        <v>0</v>
      </c>
    </row>
    <row r="140" spans="1:26" ht="25.05" customHeight="1" x14ac:dyDescent="0.3">
      <c r="A140" s="181"/>
      <c r="B140" s="213">
        <v>32</v>
      </c>
      <c r="C140" s="182" t="s">
        <v>156</v>
      </c>
      <c r="D140" s="386" t="s">
        <v>157</v>
      </c>
      <c r="E140" s="386"/>
      <c r="F140" s="175" t="s">
        <v>153</v>
      </c>
      <c r="G140" s="177">
        <v>68</v>
      </c>
      <c r="H140" s="176"/>
      <c r="I140" s="176">
        <f t="shared" si="10"/>
        <v>0</v>
      </c>
      <c r="J140" s="175">
        <f t="shared" si="11"/>
        <v>503.88</v>
      </c>
      <c r="K140" s="180">
        <f t="shared" si="12"/>
        <v>0</v>
      </c>
      <c r="L140" s="180"/>
      <c r="M140" s="180">
        <f t="shared" si="13"/>
        <v>0</v>
      </c>
      <c r="N140" s="180">
        <v>7.41</v>
      </c>
      <c r="O140" s="180"/>
      <c r="P140" s="183">
        <v>2.5999999999999998E-4</v>
      </c>
      <c r="Q140" s="183"/>
      <c r="R140" s="183">
        <v>2.5999999999999998E-4</v>
      </c>
      <c r="S140" s="180">
        <f t="shared" si="14"/>
        <v>1.7999999999999999E-2</v>
      </c>
      <c r="T140" s="180"/>
      <c r="U140" s="180"/>
      <c r="V140" s="198"/>
      <c r="W140" s="53"/>
      <c r="Z140">
        <v>0</v>
      </c>
    </row>
    <row r="141" spans="1:26" ht="25.05" customHeight="1" x14ac:dyDescent="0.3">
      <c r="A141" s="181"/>
      <c r="B141" s="214">
        <v>33</v>
      </c>
      <c r="C141" s="190" t="s">
        <v>158</v>
      </c>
      <c r="D141" s="391" t="s">
        <v>159</v>
      </c>
      <c r="E141" s="391"/>
      <c r="F141" s="184" t="s">
        <v>89</v>
      </c>
      <c r="G141" s="186">
        <v>0.98199999999999998</v>
      </c>
      <c r="H141" s="185"/>
      <c r="I141" s="185">
        <f t="shared" si="10"/>
        <v>0</v>
      </c>
      <c r="J141" s="184">
        <f t="shared" si="11"/>
        <v>255.99</v>
      </c>
      <c r="K141" s="189">
        <f t="shared" si="12"/>
        <v>0</v>
      </c>
      <c r="L141" s="189"/>
      <c r="M141" s="189">
        <f t="shared" si="13"/>
        <v>0</v>
      </c>
      <c r="N141" s="189">
        <v>260.68</v>
      </c>
      <c r="O141" s="189"/>
      <c r="P141" s="191"/>
      <c r="Q141" s="191"/>
      <c r="R141" s="191"/>
      <c r="S141" s="189">
        <f t="shared" si="14"/>
        <v>0</v>
      </c>
      <c r="T141" s="189"/>
      <c r="U141" s="189"/>
      <c r="V141" s="201"/>
      <c r="W141" s="53"/>
      <c r="Z141">
        <v>0</v>
      </c>
    </row>
    <row r="142" spans="1:26" ht="25.05" customHeight="1" x14ac:dyDescent="0.3">
      <c r="A142" s="181"/>
      <c r="B142" s="213">
        <v>34</v>
      </c>
      <c r="C142" s="182" t="s">
        <v>160</v>
      </c>
      <c r="D142" s="386" t="s">
        <v>161</v>
      </c>
      <c r="E142" s="386"/>
      <c r="F142" s="175" t="s">
        <v>104</v>
      </c>
      <c r="G142" s="177">
        <v>2.8</v>
      </c>
      <c r="H142" s="176"/>
      <c r="I142" s="176">
        <f t="shared" si="10"/>
        <v>0</v>
      </c>
      <c r="J142" s="175">
        <f t="shared" si="11"/>
        <v>31.7</v>
      </c>
      <c r="K142" s="180">
        <f t="shared" si="12"/>
        <v>0</v>
      </c>
      <c r="L142" s="180"/>
      <c r="M142" s="180">
        <f t="shared" si="13"/>
        <v>0</v>
      </c>
      <c r="N142" s="180">
        <v>11.32</v>
      </c>
      <c r="O142" s="180"/>
      <c r="P142" s="183"/>
      <c r="Q142" s="183"/>
      <c r="R142" s="183"/>
      <c r="S142" s="180">
        <f t="shared" si="14"/>
        <v>0</v>
      </c>
      <c r="T142" s="180"/>
      <c r="U142" s="180"/>
      <c r="V142" s="198"/>
      <c r="W142" s="53"/>
      <c r="Z142">
        <v>0</v>
      </c>
    </row>
    <row r="143" spans="1:26" ht="25.05" customHeight="1" x14ac:dyDescent="0.3">
      <c r="A143" s="181"/>
      <c r="B143" s="214">
        <v>35</v>
      </c>
      <c r="C143" s="190" t="s">
        <v>162</v>
      </c>
      <c r="D143" s="391" t="s">
        <v>163</v>
      </c>
      <c r="E143" s="391"/>
      <c r="F143" s="184" t="s">
        <v>89</v>
      </c>
      <c r="G143" s="186">
        <v>7.6999999999999999E-2</v>
      </c>
      <c r="H143" s="185"/>
      <c r="I143" s="185">
        <f t="shared" si="10"/>
        <v>0</v>
      </c>
      <c r="J143" s="184">
        <f t="shared" si="11"/>
        <v>16.57</v>
      </c>
      <c r="K143" s="189">
        <f t="shared" si="12"/>
        <v>0</v>
      </c>
      <c r="L143" s="189"/>
      <c r="M143" s="189">
        <f t="shared" si="13"/>
        <v>0</v>
      </c>
      <c r="N143" s="189">
        <v>215.14</v>
      </c>
      <c r="O143" s="189"/>
      <c r="P143" s="191"/>
      <c r="Q143" s="191"/>
      <c r="R143" s="191"/>
      <c r="S143" s="189">
        <f t="shared" si="14"/>
        <v>0</v>
      </c>
      <c r="T143" s="189"/>
      <c r="U143" s="189"/>
      <c r="V143" s="201"/>
      <c r="W143" s="53"/>
      <c r="Z143">
        <v>0</v>
      </c>
    </row>
    <row r="144" spans="1:26" ht="25.05" customHeight="1" x14ac:dyDescent="0.3">
      <c r="A144" s="181"/>
      <c r="B144" s="213">
        <v>36</v>
      </c>
      <c r="C144" s="182" t="s">
        <v>164</v>
      </c>
      <c r="D144" s="386" t="s">
        <v>165</v>
      </c>
      <c r="E144" s="386"/>
      <c r="F144" s="175" t="s">
        <v>104</v>
      </c>
      <c r="G144" s="177">
        <v>4.8</v>
      </c>
      <c r="H144" s="176"/>
      <c r="I144" s="176">
        <f t="shared" si="10"/>
        <v>0</v>
      </c>
      <c r="J144" s="175">
        <f t="shared" si="11"/>
        <v>64.56</v>
      </c>
      <c r="K144" s="180">
        <f t="shared" si="12"/>
        <v>0</v>
      </c>
      <c r="L144" s="180"/>
      <c r="M144" s="180">
        <f t="shared" si="13"/>
        <v>0</v>
      </c>
      <c r="N144" s="180">
        <v>13.45</v>
      </c>
      <c r="O144" s="180"/>
      <c r="P144" s="183"/>
      <c r="Q144" s="183"/>
      <c r="R144" s="183"/>
      <c r="S144" s="180">
        <f t="shared" si="14"/>
        <v>0</v>
      </c>
      <c r="T144" s="180"/>
      <c r="U144" s="180"/>
      <c r="V144" s="198"/>
      <c r="W144" s="53"/>
      <c r="Z144">
        <v>0</v>
      </c>
    </row>
    <row r="145" spans="1:26" ht="25.05" customHeight="1" x14ac:dyDescent="0.3">
      <c r="A145" s="181"/>
      <c r="B145" s="214">
        <v>37</v>
      </c>
      <c r="C145" s="190" t="s">
        <v>166</v>
      </c>
      <c r="D145" s="391" t="s">
        <v>167</v>
      </c>
      <c r="E145" s="391"/>
      <c r="F145" s="184" t="s">
        <v>89</v>
      </c>
      <c r="G145" s="186">
        <v>0.13200000000000001</v>
      </c>
      <c r="H145" s="185"/>
      <c r="I145" s="185">
        <f t="shared" si="10"/>
        <v>0</v>
      </c>
      <c r="J145" s="184">
        <f t="shared" si="11"/>
        <v>28.4</v>
      </c>
      <c r="K145" s="189">
        <f t="shared" si="12"/>
        <v>0</v>
      </c>
      <c r="L145" s="189"/>
      <c r="M145" s="189">
        <f t="shared" si="13"/>
        <v>0</v>
      </c>
      <c r="N145" s="189">
        <v>215.14</v>
      </c>
      <c r="O145" s="189"/>
      <c r="P145" s="191"/>
      <c r="Q145" s="191"/>
      <c r="R145" s="191"/>
      <c r="S145" s="189">
        <f t="shared" si="14"/>
        <v>0</v>
      </c>
      <c r="T145" s="189"/>
      <c r="U145" s="189"/>
      <c r="V145" s="201"/>
      <c r="W145" s="53"/>
      <c r="Z145">
        <v>0</v>
      </c>
    </row>
    <row r="146" spans="1:26" ht="25.05" customHeight="1" x14ac:dyDescent="0.3">
      <c r="A146" s="181"/>
      <c r="B146" s="213">
        <v>38</v>
      </c>
      <c r="C146" s="182" t="s">
        <v>168</v>
      </c>
      <c r="D146" s="386" t="s">
        <v>169</v>
      </c>
      <c r="E146" s="386"/>
      <c r="F146" s="175" t="s">
        <v>153</v>
      </c>
      <c r="G146" s="177">
        <v>116</v>
      </c>
      <c r="H146" s="176"/>
      <c r="I146" s="176">
        <f t="shared" si="10"/>
        <v>0</v>
      </c>
      <c r="J146" s="175">
        <f t="shared" si="11"/>
        <v>88.16</v>
      </c>
      <c r="K146" s="180">
        <f t="shared" si="12"/>
        <v>0</v>
      </c>
      <c r="L146" s="180"/>
      <c r="M146" s="180">
        <f t="shared" si="13"/>
        <v>0</v>
      </c>
      <c r="N146" s="180">
        <v>0.76</v>
      </c>
      <c r="O146" s="180"/>
      <c r="P146" s="183"/>
      <c r="Q146" s="183"/>
      <c r="R146" s="183"/>
      <c r="S146" s="180">
        <f t="shared" si="14"/>
        <v>0</v>
      </c>
      <c r="T146" s="180"/>
      <c r="U146" s="180"/>
      <c r="V146" s="198"/>
      <c r="W146" s="53"/>
      <c r="Z146">
        <v>0</v>
      </c>
    </row>
    <row r="147" spans="1:26" ht="25.05" customHeight="1" x14ac:dyDescent="0.3">
      <c r="A147" s="181"/>
      <c r="B147" s="214">
        <v>39</v>
      </c>
      <c r="C147" s="190" t="s">
        <v>170</v>
      </c>
      <c r="D147" s="391" t="s">
        <v>171</v>
      </c>
      <c r="E147" s="391"/>
      <c r="F147" s="184" t="s">
        <v>89</v>
      </c>
      <c r="G147" s="186">
        <v>0.46800000000000003</v>
      </c>
      <c r="H147" s="185"/>
      <c r="I147" s="185">
        <f t="shared" si="10"/>
        <v>0</v>
      </c>
      <c r="J147" s="184">
        <f t="shared" si="11"/>
        <v>129.26</v>
      </c>
      <c r="K147" s="189">
        <f t="shared" si="12"/>
        <v>0</v>
      </c>
      <c r="L147" s="189"/>
      <c r="M147" s="189">
        <f t="shared" si="13"/>
        <v>0</v>
      </c>
      <c r="N147" s="189">
        <v>276.2</v>
      </c>
      <c r="O147" s="189"/>
      <c r="P147" s="191"/>
      <c r="Q147" s="191"/>
      <c r="R147" s="191"/>
      <c r="S147" s="189">
        <f t="shared" si="14"/>
        <v>0</v>
      </c>
      <c r="T147" s="189"/>
      <c r="U147" s="189"/>
      <c r="V147" s="201"/>
      <c r="W147" s="53"/>
      <c r="Z147">
        <v>0</v>
      </c>
    </row>
    <row r="148" spans="1:26" ht="25.05" customHeight="1" x14ac:dyDescent="0.3">
      <c r="A148" s="181"/>
      <c r="B148" s="213">
        <v>40</v>
      </c>
      <c r="C148" s="182" t="s">
        <v>172</v>
      </c>
      <c r="D148" s="386" t="s">
        <v>173</v>
      </c>
      <c r="E148" s="386"/>
      <c r="F148" s="175" t="s">
        <v>153</v>
      </c>
      <c r="G148" s="177">
        <v>54</v>
      </c>
      <c r="H148" s="176"/>
      <c r="I148" s="176">
        <f t="shared" si="10"/>
        <v>0</v>
      </c>
      <c r="J148" s="175">
        <f t="shared" si="11"/>
        <v>77.760000000000005</v>
      </c>
      <c r="K148" s="180">
        <f t="shared" si="12"/>
        <v>0</v>
      </c>
      <c r="L148" s="180"/>
      <c r="M148" s="180">
        <f t="shared" si="13"/>
        <v>0</v>
      </c>
      <c r="N148" s="180">
        <v>1.44</v>
      </c>
      <c r="O148" s="180"/>
      <c r="P148" s="183"/>
      <c r="Q148" s="183"/>
      <c r="R148" s="183"/>
      <c r="S148" s="180">
        <f t="shared" si="14"/>
        <v>0</v>
      </c>
      <c r="T148" s="180"/>
      <c r="U148" s="180"/>
      <c r="V148" s="198"/>
      <c r="W148" s="53"/>
      <c r="Z148">
        <v>0</v>
      </c>
    </row>
    <row r="149" spans="1:26" ht="34.950000000000003" customHeight="1" x14ac:dyDescent="0.3">
      <c r="A149" s="181"/>
      <c r="B149" s="213">
        <v>41</v>
      </c>
      <c r="C149" s="182" t="s">
        <v>174</v>
      </c>
      <c r="D149" s="386" t="s">
        <v>175</v>
      </c>
      <c r="E149" s="386"/>
      <c r="F149" s="175" t="s">
        <v>89</v>
      </c>
      <c r="G149" s="177">
        <v>2.12</v>
      </c>
      <c r="H149" s="176"/>
      <c r="I149" s="176">
        <f t="shared" si="10"/>
        <v>0</v>
      </c>
      <c r="J149" s="175">
        <f t="shared" si="11"/>
        <v>60.76</v>
      </c>
      <c r="K149" s="180">
        <f t="shared" si="12"/>
        <v>0</v>
      </c>
      <c r="L149" s="180"/>
      <c r="M149" s="180">
        <f t="shared" si="13"/>
        <v>0</v>
      </c>
      <c r="N149" s="180">
        <v>28.66</v>
      </c>
      <c r="O149" s="180"/>
      <c r="P149" s="183">
        <v>2.3100000000000002E-2</v>
      </c>
      <c r="Q149" s="183"/>
      <c r="R149" s="183">
        <v>2.3100000000000002E-2</v>
      </c>
      <c r="S149" s="180">
        <f t="shared" si="14"/>
        <v>4.9000000000000002E-2</v>
      </c>
      <c r="T149" s="180"/>
      <c r="U149" s="180"/>
      <c r="V149" s="198"/>
      <c r="W149" s="53"/>
      <c r="Z149">
        <v>0</v>
      </c>
    </row>
    <row r="150" spans="1:26" ht="25.05" customHeight="1" x14ac:dyDescent="0.3">
      <c r="A150" s="181"/>
      <c r="B150" s="213">
        <v>42</v>
      </c>
      <c r="C150" s="182" t="s">
        <v>176</v>
      </c>
      <c r="D150" s="386" t="s">
        <v>177</v>
      </c>
      <c r="E150" s="386"/>
      <c r="F150" s="175" t="s">
        <v>142</v>
      </c>
      <c r="G150" s="177">
        <v>4.5</v>
      </c>
      <c r="H150" s="178"/>
      <c r="I150" s="176">
        <f t="shared" si="10"/>
        <v>0</v>
      </c>
      <c r="J150" s="175">
        <f t="shared" si="11"/>
        <v>79.040000000000006</v>
      </c>
      <c r="K150" s="180">
        <f t="shared" si="12"/>
        <v>0</v>
      </c>
      <c r="L150" s="180"/>
      <c r="M150" s="180">
        <f t="shared" si="13"/>
        <v>0</v>
      </c>
      <c r="N150" s="180">
        <v>17.563949433565138</v>
      </c>
      <c r="O150" s="180"/>
      <c r="P150" s="183"/>
      <c r="Q150" s="183"/>
      <c r="R150" s="183"/>
      <c r="S150" s="180">
        <f t="shared" si="14"/>
        <v>0</v>
      </c>
      <c r="T150" s="180"/>
      <c r="U150" s="180"/>
      <c r="V150" s="198"/>
      <c r="W150" s="53"/>
      <c r="Z150">
        <v>0</v>
      </c>
    </row>
    <row r="151" spans="1:26" x14ac:dyDescent="0.3">
      <c r="A151" s="10"/>
      <c r="B151" s="212"/>
      <c r="C151" s="174">
        <v>762</v>
      </c>
      <c r="D151" s="390" t="s">
        <v>67</v>
      </c>
      <c r="E151" s="390"/>
      <c r="F151" s="10"/>
      <c r="G151" s="173"/>
      <c r="H151" s="140"/>
      <c r="I151" s="142">
        <f>ROUND((SUM(I133:I150))/1,2)</f>
        <v>0</v>
      </c>
      <c r="J151" s="10"/>
      <c r="K151" s="10"/>
      <c r="L151" s="10">
        <f>ROUND((SUM(L133:L150))/1,2)</f>
        <v>0</v>
      </c>
      <c r="M151" s="10">
        <f>ROUND((SUM(M133:M150))/1,2)</f>
        <v>0</v>
      </c>
      <c r="N151" s="10"/>
      <c r="O151" s="10"/>
      <c r="P151" s="10"/>
      <c r="Q151" s="10"/>
      <c r="R151" s="10"/>
      <c r="S151" s="10">
        <f>ROUND((SUM(S133:S150))/1,2)</f>
        <v>0.08</v>
      </c>
      <c r="T151" s="10"/>
      <c r="U151" s="10"/>
      <c r="V151" s="199">
        <f>ROUND((SUM(V133:V150))/1,2)</f>
        <v>0</v>
      </c>
      <c r="W151" s="217"/>
      <c r="X151" s="139"/>
      <c r="Y151" s="139"/>
      <c r="Z151" s="139"/>
    </row>
    <row r="152" spans="1:26" x14ac:dyDescent="0.3">
      <c r="A152" s="1"/>
      <c r="B152" s="208"/>
      <c r="C152" s="1"/>
      <c r="D152" s="1"/>
      <c r="E152" s="1"/>
      <c r="F152" s="1"/>
      <c r="G152" s="167"/>
      <c r="H152" s="133"/>
      <c r="I152" s="133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200"/>
      <c r="W152" s="53"/>
    </row>
    <row r="153" spans="1:26" x14ac:dyDescent="0.3">
      <c r="A153" s="10"/>
      <c r="B153" s="212"/>
      <c r="C153" s="174">
        <v>764</v>
      </c>
      <c r="D153" s="390" t="s">
        <v>68</v>
      </c>
      <c r="E153" s="390"/>
      <c r="F153" s="10"/>
      <c r="G153" s="173"/>
      <c r="H153" s="140"/>
      <c r="I153" s="14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97"/>
      <c r="W153" s="217"/>
      <c r="X153" s="139"/>
      <c r="Y153" s="139"/>
      <c r="Z153" s="139"/>
    </row>
    <row r="154" spans="1:26" ht="25.05" customHeight="1" x14ac:dyDescent="0.3">
      <c r="A154" s="181"/>
      <c r="B154" s="213">
        <v>43</v>
      </c>
      <c r="C154" s="182" t="s">
        <v>178</v>
      </c>
      <c r="D154" s="386" t="s">
        <v>179</v>
      </c>
      <c r="E154" s="386"/>
      <c r="F154" s="175" t="s">
        <v>104</v>
      </c>
      <c r="G154" s="177">
        <v>39.606000000000002</v>
      </c>
      <c r="H154" s="176"/>
      <c r="I154" s="176">
        <f t="shared" ref="I154:I165" si="15">ROUND(G154*(H154),2)</f>
        <v>0</v>
      </c>
      <c r="J154" s="175">
        <f t="shared" ref="J154:J165" si="16">ROUND(G154*(N154),2)</f>
        <v>1001.64</v>
      </c>
      <c r="K154" s="180">
        <f t="shared" ref="K154:K165" si="17">ROUND(G154*(O154),2)</f>
        <v>0</v>
      </c>
      <c r="L154" s="180"/>
      <c r="M154" s="180">
        <f t="shared" ref="M154:M164" si="18">ROUND(G154*(H154),2)</f>
        <v>0</v>
      </c>
      <c r="N154" s="180">
        <v>25.29</v>
      </c>
      <c r="O154" s="180"/>
      <c r="P154" s="183"/>
      <c r="Q154" s="183"/>
      <c r="R154" s="183"/>
      <c r="S154" s="180">
        <f t="shared" ref="S154:S165" si="19">ROUND(G154*(P154),3)</f>
        <v>0</v>
      </c>
      <c r="T154" s="180"/>
      <c r="U154" s="180"/>
      <c r="V154" s="198"/>
      <c r="W154" s="53"/>
      <c r="Z154">
        <v>0</v>
      </c>
    </row>
    <row r="155" spans="1:26" ht="25.05" customHeight="1" x14ac:dyDescent="0.3">
      <c r="A155" s="181"/>
      <c r="B155" s="213">
        <v>44</v>
      </c>
      <c r="C155" s="182" t="s">
        <v>180</v>
      </c>
      <c r="D155" s="386" t="s">
        <v>181</v>
      </c>
      <c r="E155" s="386"/>
      <c r="F155" s="175" t="s">
        <v>127</v>
      </c>
      <c r="G155" s="177">
        <v>14</v>
      </c>
      <c r="H155" s="176"/>
      <c r="I155" s="176">
        <f t="shared" si="15"/>
        <v>0</v>
      </c>
      <c r="J155" s="175">
        <f t="shared" si="16"/>
        <v>38.92</v>
      </c>
      <c r="K155" s="180">
        <f t="shared" si="17"/>
        <v>0</v>
      </c>
      <c r="L155" s="180"/>
      <c r="M155" s="180">
        <f t="shared" si="18"/>
        <v>0</v>
      </c>
      <c r="N155" s="180">
        <v>2.7800000000000002</v>
      </c>
      <c r="O155" s="180"/>
      <c r="P155" s="183"/>
      <c r="Q155" s="183"/>
      <c r="R155" s="183"/>
      <c r="S155" s="180">
        <f t="shared" si="19"/>
        <v>0</v>
      </c>
      <c r="T155" s="180"/>
      <c r="U155" s="180"/>
      <c r="V155" s="198"/>
      <c r="W155" s="53"/>
      <c r="Z155">
        <v>0</v>
      </c>
    </row>
    <row r="156" spans="1:26" ht="25.05" customHeight="1" x14ac:dyDescent="0.3">
      <c r="A156" s="181"/>
      <c r="B156" s="213">
        <v>45</v>
      </c>
      <c r="C156" s="182" t="s">
        <v>182</v>
      </c>
      <c r="D156" s="386" t="s">
        <v>183</v>
      </c>
      <c r="E156" s="386"/>
      <c r="F156" s="175" t="s">
        <v>153</v>
      </c>
      <c r="G156" s="177">
        <v>7</v>
      </c>
      <c r="H156" s="176"/>
      <c r="I156" s="176">
        <f t="shared" si="15"/>
        <v>0</v>
      </c>
      <c r="J156" s="175">
        <f t="shared" si="16"/>
        <v>84.42</v>
      </c>
      <c r="K156" s="180">
        <f t="shared" si="17"/>
        <v>0</v>
      </c>
      <c r="L156" s="180"/>
      <c r="M156" s="180">
        <f t="shared" si="18"/>
        <v>0</v>
      </c>
      <c r="N156" s="180">
        <v>12.06</v>
      </c>
      <c r="O156" s="180"/>
      <c r="P156" s="183"/>
      <c r="Q156" s="183"/>
      <c r="R156" s="183"/>
      <c r="S156" s="180">
        <f t="shared" si="19"/>
        <v>0</v>
      </c>
      <c r="T156" s="180"/>
      <c r="U156" s="180"/>
      <c r="V156" s="198"/>
      <c r="W156" s="53"/>
      <c r="Z156">
        <v>0</v>
      </c>
    </row>
    <row r="157" spans="1:26" ht="25.05" customHeight="1" x14ac:dyDescent="0.3">
      <c r="A157" s="181"/>
      <c r="B157" s="213">
        <v>46</v>
      </c>
      <c r="C157" s="182" t="s">
        <v>184</v>
      </c>
      <c r="D157" s="386" t="s">
        <v>185</v>
      </c>
      <c r="E157" s="386"/>
      <c r="F157" s="175" t="s">
        <v>153</v>
      </c>
      <c r="G157" s="177">
        <v>11.316000000000001</v>
      </c>
      <c r="H157" s="176"/>
      <c r="I157" s="176">
        <f t="shared" si="15"/>
        <v>0</v>
      </c>
      <c r="J157" s="175">
        <f t="shared" si="16"/>
        <v>94.04</v>
      </c>
      <c r="K157" s="180">
        <f t="shared" si="17"/>
        <v>0</v>
      </c>
      <c r="L157" s="180"/>
      <c r="M157" s="180">
        <f t="shared" si="18"/>
        <v>0</v>
      </c>
      <c r="N157" s="180">
        <v>8.31</v>
      </c>
      <c r="O157" s="180"/>
      <c r="P157" s="183"/>
      <c r="Q157" s="183"/>
      <c r="R157" s="183"/>
      <c r="S157" s="180">
        <f t="shared" si="19"/>
        <v>0</v>
      </c>
      <c r="T157" s="180"/>
      <c r="U157" s="180"/>
      <c r="V157" s="198"/>
      <c r="W157" s="53"/>
      <c r="Z157">
        <v>0</v>
      </c>
    </row>
    <row r="158" spans="1:26" ht="25.05" customHeight="1" x14ac:dyDescent="0.3">
      <c r="A158" s="181"/>
      <c r="B158" s="213">
        <v>47</v>
      </c>
      <c r="C158" s="182" t="s">
        <v>186</v>
      </c>
      <c r="D158" s="386" t="s">
        <v>187</v>
      </c>
      <c r="E158" s="386"/>
      <c r="F158" s="175" t="s">
        <v>153</v>
      </c>
      <c r="G158" s="177">
        <v>14</v>
      </c>
      <c r="H158" s="176"/>
      <c r="I158" s="176">
        <f t="shared" si="15"/>
        <v>0</v>
      </c>
      <c r="J158" s="175">
        <f t="shared" si="16"/>
        <v>84.56</v>
      </c>
      <c r="K158" s="180">
        <f t="shared" si="17"/>
        <v>0</v>
      </c>
      <c r="L158" s="180"/>
      <c r="M158" s="180">
        <f t="shared" si="18"/>
        <v>0</v>
      </c>
      <c r="N158" s="180">
        <v>6.04</v>
      </c>
      <c r="O158" s="180"/>
      <c r="P158" s="183"/>
      <c r="Q158" s="183"/>
      <c r="R158" s="183"/>
      <c r="S158" s="180">
        <f t="shared" si="19"/>
        <v>0</v>
      </c>
      <c r="T158" s="180"/>
      <c r="U158" s="180"/>
      <c r="V158" s="198"/>
      <c r="W158" s="53"/>
      <c r="Z158">
        <v>0</v>
      </c>
    </row>
    <row r="159" spans="1:26" ht="25.05" customHeight="1" x14ac:dyDescent="0.3">
      <c r="A159" s="181"/>
      <c r="B159" s="213">
        <v>48</v>
      </c>
      <c r="C159" s="182" t="s">
        <v>188</v>
      </c>
      <c r="D159" s="386" t="s">
        <v>189</v>
      </c>
      <c r="E159" s="386"/>
      <c r="F159" s="175" t="s">
        <v>153</v>
      </c>
      <c r="G159" s="177">
        <v>4.4000000000000004</v>
      </c>
      <c r="H159" s="176"/>
      <c r="I159" s="176">
        <f t="shared" si="15"/>
        <v>0</v>
      </c>
      <c r="J159" s="175">
        <f t="shared" si="16"/>
        <v>125.75</v>
      </c>
      <c r="K159" s="180">
        <f t="shared" si="17"/>
        <v>0</v>
      </c>
      <c r="L159" s="180"/>
      <c r="M159" s="180">
        <f t="shared" si="18"/>
        <v>0</v>
      </c>
      <c r="N159" s="180">
        <v>28.58</v>
      </c>
      <c r="O159" s="180"/>
      <c r="P159" s="183">
        <v>1.7299999999999998E-3</v>
      </c>
      <c r="Q159" s="183"/>
      <c r="R159" s="183">
        <v>1.7299999999999998E-3</v>
      </c>
      <c r="S159" s="180">
        <f t="shared" si="19"/>
        <v>8.0000000000000002E-3</v>
      </c>
      <c r="T159" s="180"/>
      <c r="U159" s="180"/>
      <c r="V159" s="198"/>
      <c r="W159" s="53"/>
      <c r="Z159">
        <v>0</v>
      </c>
    </row>
    <row r="160" spans="1:26" ht="25.05" customHeight="1" x14ac:dyDescent="0.3">
      <c r="A160" s="181"/>
      <c r="B160" s="213">
        <v>49</v>
      </c>
      <c r="C160" s="182" t="s">
        <v>190</v>
      </c>
      <c r="D160" s="386" t="s">
        <v>191</v>
      </c>
      <c r="E160" s="386"/>
      <c r="F160" s="175" t="s">
        <v>127</v>
      </c>
      <c r="G160" s="177">
        <v>4</v>
      </c>
      <c r="H160" s="176"/>
      <c r="I160" s="176">
        <f t="shared" si="15"/>
        <v>0</v>
      </c>
      <c r="J160" s="175">
        <f t="shared" si="16"/>
        <v>54.2</v>
      </c>
      <c r="K160" s="180">
        <f t="shared" si="17"/>
        <v>0</v>
      </c>
      <c r="L160" s="180"/>
      <c r="M160" s="180">
        <f t="shared" si="18"/>
        <v>0</v>
      </c>
      <c r="N160" s="180">
        <v>13.55</v>
      </c>
      <c r="O160" s="180"/>
      <c r="P160" s="183">
        <v>3.6999999999999999E-4</v>
      </c>
      <c r="Q160" s="183"/>
      <c r="R160" s="183">
        <v>3.6999999999999999E-4</v>
      </c>
      <c r="S160" s="180">
        <f t="shared" si="19"/>
        <v>1E-3</v>
      </c>
      <c r="T160" s="180"/>
      <c r="U160" s="180"/>
      <c r="V160" s="198"/>
      <c r="W160" s="53"/>
      <c r="Z160">
        <v>0</v>
      </c>
    </row>
    <row r="161" spans="1:26" ht="25.05" customHeight="1" x14ac:dyDescent="0.3">
      <c r="A161" s="181"/>
      <c r="B161" s="213">
        <v>50</v>
      </c>
      <c r="C161" s="182" t="s">
        <v>192</v>
      </c>
      <c r="D161" s="386" t="s">
        <v>193</v>
      </c>
      <c r="E161" s="386"/>
      <c r="F161" s="175" t="s">
        <v>127</v>
      </c>
      <c r="G161" s="177">
        <v>2</v>
      </c>
      <c r="H161" s="176"/>
      <c r="I161" s="176">
        <f t="shared" si="15"/>
        <v>0</v>
      </c>
      <c r="J161" s="175">
        <f t="shared" si="16"/>
        <v>20.14</v>
      </c>
      <c r="K161" s="180">
        <f t="shared" si="17"/>
        <v>0</v>
      </c>
      <c r="L161" s="180"/>
      <c r="M161" s="180">
        <f t="shared" si="18"/>
        <v>0</v>
      </c>
      <c r="N161" s="180">
        <v>10.07</v>
      </c>
      <c r="O161" s="180"/>
      <c r="P161" s="183">
        <v>2.5000000000000001E-4</v>
      </c>
      <c r="Q161" s="183"/>
      <c r="R161" s="183">
        <v>2.5000000000000001E-4</v>
      </c>
      <c r="S161" s="180">
        <f t="shared" si="19"/>
        <v>1E-3</v>
      </c>
      <c r="T161" s="180"/>
      <c r="U161" s="180"/>
      <c r="V161" s="198"/>
      <c r="W161" s="53"/>
      <c r="Z161">
        <v>0</v>
      </c>
    </row>
    <row r="162" spans="1:26" ht="25.05" customHeight="1" x14ac:dyDescent="0.3">
      <c r="A162" s="181"/>
      <c r="B162" s="213">
        <v>51</v>
      </c>
      <c r="C162" s="182" t="s">
        <v>194</v>
      </c>
      <c r="D162" s="386" t="s">
        <v>195</v>
      </c>
      <c r="E162" s="386"/>
      <c r="F162" s="175" t="s">
        <v>127</v>
      </c>
      <c r="G162" s="177">
        <v>2</v>
      </c>
      <c r="H162" s="176"/>
      <c r="I162" s="176">
        <f t="shared" si="15"/>
        <v>0</v>
      </c>
      <c r="J162" s="175">
        <f t="shared" si="16"/>
        <v>29.16</v>
      </c>
      <c r="K162" s="180">
        <f t="shared" si="17"/>
        <v>0</v>
      </c>
      <c r="L162" s="180"/>
      <c r="M162" s="180">
        <f t="shared" si="18"/>
        <v>0</v>
      </c>
      <c r="N162" s="180">
        <v>14.58</v>
      </c>
      <c r="O162" s="180"/>
      <c r="P162" s="183">
        <v>3.6999999999999999E-4</v>
      </c>
      <c r="Q162" s="183"/>
      <c r="R162" s="183">
        <v>3.6999999999999999E-4</v>
      </c>
      <c r="S162" s="180">
        <f t="shared" si="19"/>
        <v>1E-3</v>
      </c>
      <c r="T162" s="180"/>
      <c r="U162" s="180"/>
      <c r="V162" s="198"/>
      <c r="W162" s="53"/>
      <c r="Z162">
        <v>0</v>
      </c>
    </row>
    <row r="163" spans="1:26" ht="25.05" customHeight="1" x14ac:dyDescent="0.3">
      <c r="A163" s="181"/>
      <c r="B163" s="213">
        <v>52</v>
      </c>
      <c r="C163" s="182" t="s">
        <v>196</v>
      </c>
      <c r="D163" s="386" t="s">
        <v>197</v>
      </c>
      <c r="E163" s="386"/>
      <c r="F163" s="175" t="s">
        <v>153</v>
      </c>
      <c r="G163" s="177">
        <v>14</v>
      </c>
      <c r="H163" s="176"/>
      <c r="I163" s="176">
        <f t="shared" si="15"/>
        <v>0</v>
      </c>
      <c r="J163" s="175">
        <f t="shared" si="16"/>
        <v>433.58</v>
      </c>
      <c r="K163" s="180">
        <f t="shared" si="17"/>
        <v>0</v>
      </c>
      <c r="L163" s="180"/>
      <c r="M163" s="180">
        <f t="shared" si="18"/>
        <v>0</v>
      </c>
      <c r="N163" s="180">
        <v>30.97</v>
      </c>
      <c r="O163" s="180"/>
      <c r="P163" s="183">
        <v>1.3600000000000001E-3</v>
      </c>
      <c r="Q163" s="183"/>
      <c r="R163" s="183">
        <v>1.3600000000000001E-3</v>
      </c>
      <c r="S163" s="180">
        <f t="shared" si="19"/>
        <v>1.9E-2</v>
      </c>
      <c r="T163" s="180"/>
      <c r="U163" s="180"/>
      <c r="V163" s="198"/>
      <c r="W163" s="53"/>
      <c r="Z163">
        <v>0</v>
      </c>
    </row>
    <row r="164" spans="1:26" ht="25.05" customHeight="1" x14ac:dyDescent="0.3">
      <c r="A164" s="181"/>
      <c r="B164" s="213">
        <v>53</v>
      </c>
      <c r="C164" s="182" t="s">
        <v>198</v>
      </c>
      <c r="D164" s="386" t="s">
        <v>199</v>
      </c>
      <c r="E164" s="386"/>
      <c r="F164" s="175" t="s">
        <v>127</v>
      </c>
      <c r="G164" s="177">
        <v>2</v>
      </c>
      <c r="H164" s="176"/>
      <c r="I164" s="176">
        <f t="shared" si="15"/>
        <v>0</v>
      </c>
      <c r="J164" s="175">
        <f t="shared" si="16"/>
        <v>32.64</v>
      </c>
      <c r="K164" s="180">
        <f t="shared" si="17"/>
        <v>0</v>
      </c>
      <c r="L164" s="180"/>
      <c r="M164" s="180">
        <f t="shared" si="18"/>
        <v>0</v>
      </c>
      <c r="N164" s="180">
        <v>16.32</v>
      </c>
      <c r="O164" s="180"/>
      <c r="P164" s="183">
        <v>2.5000000000000001E-4</v>
      </c>
      <c r="Q164" s="183"/>
      <c r="R164" s="183">
        <v>2.5000000000000001E-4</v>
      </c>
      <c r="S164" s="180">
        <f t="shared" si="19"/>
        <v>1E-3</v>
      </c>
      <c r="T164" s="180"/>
      <c r="U164" s="180"/>
      <c r="V164" s="198"/>
      <c r="W164" s="53"/>
      <c r="Z164">
        <v>0</v>
      </c>
    </row>
    <row r="165" spans="1:26" ht="25.05" customHeight="1" x14ac:dyDescent="0.3">
      <c r="A165" s="181"/>
      <c r="B165" s="213">
        <v>54</v>
      </c>
      <c r="C165" s="182" t="s">
        <v>200</v>
      </c>
      <c r="D165" s="386" t="s">
        <v>201</v>
      </c>
      <c r="E165" s="386"/>
      <c r="F165" s="175" t="s">
        <v>142</v>
      </c>
      <c r="G165" s="177">
        <v>1.85</v>
      </c>
      <c r="H165" s="178"/>
      <c r="I165" s="176">
        <f t="shared" si="15"/>
        <v>0</v>
      </c>
      <c r="J165" s="175">
        <f t="shared" si="16"/>
        <v>36.97</v>
      </c>
      <c r="K165" s="180">
        <f t="shared" si="17"/>
        <v>0</v>
      </c>
      <c r="L165" s="180">
        <f>ROUND(G165*(H165),2)</f>
        <v>0</v>
      </c>
      <c r="M165" s="180"/>
      <c r="N165" s="180">
        <v>19.985849355459212</v>
      </c>
      <c r="O165" s="180"/>
      <c r="P165" s="183"/>
      <c r="Q165" s="183"/>
      <c r="R165" s="183"/>
      <c r="S165" s="180">
        <f t="shared" si="19"/>
        <v>0</v>
      </c>
      <c r="T165" s="180"/>
      <c r="U165" s="180"/>
      <c r="V165" s="198"/>
      <c r="W165" s="53"/>
      <c r="Z165">
        <v>0</v>
      </c>
    </row>
    <row r="166" spans="1:26" x14ac:dyDescent="0.3">
      <c r="A166" s="10"/>
      <c r="B166" s="212"/>
      <c r="C166" s="174">
        <v>764</v>
      </c>
      <c r="D166" s="390" t="s">
        <v>68</v>
      </c>
      <c r="E166" s="390"/>
      <c r="F166" s="10"/>
      <c r="G166" s="173"/>
      <c r="H166" s="140"/>
      <c r="I166" s="142">
        <f>ROUND((SUM(I153:I165))/1,2)</f>
        <v>0</v>
      </c>
      <c r="J166" s="10"/>
      <c r="K166" s="10"/>
      <c r="L166" s="10">
        <f>ROUND((SUM(L153:L165))/1,2)</f>
        <v>0</v>
      </c>
      <c r="M166" s="10">
        <f>ROUND((SUM(M153:M165))/1,2)</f>
        <v>0</v>
      </c>
      <c r="N166" s="10"/>
      <c r="O166" s="10"/>
      <c r="P166" s="10"/>
      <c r="Q166" s="10"/>
      <c r="R166" s="10"/>
      <c r="S166" s="10">
        <f>ROUND((SUM(S153:S165))/1,2)</f>
        <v>0.03</v>
      </c>
      <c r="T166" s="10"/>
      <c r="U166" s="10"/>
      <c r="V166" s="199">
        <f>ROUND((SUM(V153:V165))/1,2)</f>
        <v>0</v>
      </c>
      <c r="W166" s="217"/>
      <c r="X166" s="139"/>
      <c r="Y166" s="139"/>
      <c r="Z166" s="139"/>
    </row>
    <row r="167" spans="1:26" x14ac:dyDescent="0.3">
      <c r="A167" s="1"/>
      <c r="B167" s="208"/>
      <c r="C167" s="1"/>
      <c r="D167" s="1"/>
      <c r="E167" s="1"/>
      <c r="F167" s="1"/>
      <c r="G167" s="167"/>
      <c r="H167" s="133"/>
      <c r="I167" s="133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200"/>
      <c r="W167" s="53"/>
    </row>
    <row r="168" spans="1:26" x14ac:dyDescent="0.3">
      <c r="A168" s="10"/>
      <c r="B168" s="212"/>
      <c r="C168" s="174">
        <v>767</v>
      </c>
      <c r="D168" s="390" t="s">
        <v>69</v>
      </c>
      <c r="E168" s="390"/>
      <c r="F168" s="10"/>
      <c r="G168" s="173"/>
      <c r="H168" s="140"/>
      <c r="I168" s="14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97"/>
      <c r="W168" s="217"/>
      <c r="X168" s="139"/>
      <c r="Y168" s="139"/>
      <c r="Z168" s="139"/>
    </row>
    <row r="169" spans="1:26" ht="25.05" customHeight="1" x14ac:dyDescent="0.3">
      <c r="A169" s="181"/>
      <c r="B169" s="213">
        <v>55</v>
      </c>
      <c r="C169" s="182" t="s">
        <v>202</v>
      </c>
      <c r="D169" s="386" t="s">
        <v>203</v>
      </c>
      <c r="E169" s="386"/>
      <c r="F169" s="175" t="s">
        <v>127</v>
      </c>
      <c r="G169" s="177">
        <v>1</v>
      </c>
      <c r="H169" s="176"/>
      <c r="I169" s="176">
        <f t="shared" ref="I169:I174" si="20">ROUND(G169*(H169),2)</f>
        <v>0</v>
      </c>
      <c r="J169" s="175">
        <f t="shared" ref="J169:J174" si="21">ROUND(G169*(N169),2)</f>
        <v>18.8</v>
      </c>
      <c r="K169" s="180">
        <f t="shared" ref="K169:K174" si="22">ROUND(G169*(O169),2)</f>
        <v>0</v>
      </c>
      <c r="L169" s="180"/>
      <c r="M169" s="180">
        <f t="shared" ref="M169:M174" si="23">ROUND(G169*(H169),2)</f>
        <v>0</v>
      </c>
      <c r="N169" s="180">
        <v>18.8</v>
      </c>
      <c r="O169" s="180"/>
      <c r="P169" s="183"/>
      <c r="Q169" s="183"/>
      <c r="R169" s="183"/>
      <c r="S169" s="180">
        <f t="shared" ref="S169:S174" si="24">ROUND(G169*(P169),3)</f>
        <v>0</v>
      </c>
      <c r="T169" s="180"/>
      <c r="U169" s="180"/>
      <c r="V169" s="198"/>
      <c r="W169" s="53"/>
      <c r="Z169">
        <v>0</v>
      </c>
    </row>
    <row r="170" spans="1:26" ht="33" customHeight="1" x14ac:dyDescent="0.3">
      <c r="A170" s="181"/>
      <c r="B170" s="213">
        <v>56</v>
      </c>
      <c r="C170" s="182" t="s">
        <v>204</v>
      </c>
      <c r="D170" s="386" t="s">
        <v>205</v>
      </c>
      <c r="E170" s="386"/>
      <c r="F170" s="175" t="s">
        <v>139</v>
      </c>
      <c r="G170" s="177">
        <v>40.521000000000001</v>
      </c>
      <c r="H170" s="176"/>
      <c r="I170" s="176">
        <f t="shared" si="20"/>
        <v>0</v>
      </c>
      <c r="J170" s="175">
        <f t="shared" si="21"/>
        <v>135.75</v>
      </c>
      <c r="K170" s="180">
        <f t="shared" si="22"/>
        <v>0</v>
      </c>
      <c r="L170" s="180"/>
      <c r="M170" s="180">
        <f t="shared" si="23"/>
        <v>0</v>
      </c>
      <c r="N170" s="180">
        <v>3.35</v>
      </c>
      <c r="O170" s="180"/>
      <c r="P170" s="183"/>
      <c r="Q170" s="183"/>
      <c r="R170" s="183"/>
      <c r="S170" s="180">
        <f t="shared" si="24"/>
        <v>0</v>
      </c>
      <c r="T170" s="180"/>
      <c r="U170" s="180"/>
      <c r="V170" s="198"/>
      <c r="W170" s="53"/>
      <c r="Z170">
        <v>0</v>
      </c>
    </row>
    <row r="171" spans="1:26" ht="25.05" customHeight="1" x14ac:dyDescent="0.3">
      <c r="A171" s="181"/>
      <c r="B171" s="213">
        <v>57</v>
      </c>
      <c r="C171" s="182" t="s">
        <v>206</v>
      </c>
      <c r="D171" s="386" t="s">
        <v>207</v>
      </c>
      <c r="E171" s="386"/>
      <c r="F171" s="175" t="s">
        <v>139</v>
      </c>
      <c r="G171" s="177">
        <v>29.568000000000001</v>
      </c>
      <c r="H171" s="176"/>
      <c r="I171" s="176">
        <f t="shared" si="20"/>
        <v>0</v>
      </c>
      <c r="J171" s="175">
        <f t="shared" si="21"/>
        <v>53.81</v>
      </c>
      <c r="K171" s="180">
        <f t="shared" si="22"/>
        <v>0</v>
      </c>
      <c r="L171" s="180"/>
      <c r="M171" s="180">
        <f t="shared" si="23"/>
        <v>0</v>
      </c>
      <c r="N171" s="180">
        <v>1.8199999999999998</v>
      </c>
      <c r="O171" s="180"/>
      <c r="P171" s="183">
        <v>6.0000000000000002E-5</v>
      </c>
      <c r="Q171" s="183"/>
      <c r="R171" s="183">
        <v>6.0000000000000002E-5</v>
      </c>
      <c r="S171" s="180">
        <f t="shared" si="24"/>
        <v>2E-3</v>
      </c>
      <c r="T171" s="180"/>
      <c r="U171" s="180"/>
      <c r="V171" s="198"/>
      <c r="W171" s="53"/>
      <c r="Z171">
        <v>0</v>
      </c>
    </row>
    <row r="172" spans="1:26" ht="34.950000000000003" customHeight="1" x14ac:dyDescent="0.3">
      <c r="A172" s="181"/>
      <c r="B172" s="213">
        <v>58</v>
      </c>
      <c r="C172" s="182" t="s">
        <v>208</v>
      </c>
      <c r="D172" s="386" t="s">
        <v>209</v>
      </c>
      <c r="E172" s="386"/>
      <c r="F172" s="175" t="s">
        <v>139</v>
      </c>
      <c r="G172" s="177">
        <v>29.568000000000001</v>
      </c>
      <c r="H172" s="176"/>
      <c r="I172" s="176">
        <f t="shared" si="20"/>
        <v>0</v>
      </c>
      <c r="J172" s="175">
        <f t="shared" si="21"/>
        <v>112.36</v>
      </c>
      <c r="K172" s="180">
        <f t="shared" si="22"/>
        <v>0</v>
      </c>
      <c r="L172" s="180"/>
      <c r="M172" s="180">
        <f t="shared" si="23"/>
        <v>0</v>
      </c>
      <c r="N172" s="180">
        <v>3.8</v>
      </c>
      <c r="O172" s="180"/>
      <c r="P172" s="183"/>
      <c r="Q172" s="183"/>
      <c r="R172" s="183"/>
      <c r="S172" s="180">
        <f t="shared" si="24"/>
        <v>0</v>
      </c>
      <c r="T172" s="180"/>
      <c r="U172" s="180"/>
      <c r="V172" s="198"/>
      <c r="W172" s="53"/>
      <c r="Z172">
        <v>0</v>
      </c>
    </row>
    <row r="173" spans="1:26" ht="25.05" customHeight="1" x14ac:dyDescent="0.3">
      <c r="A173" s="181"/>
      <c r="B173" s="213">
        <v>59</v>
      </c>
      <c r="C173" s="182" t="s">
        <v>210</v>
      </c>
      <c r="D173" s="386" t="s">
        <v>211</v>
      </c>
      <c r="E173" s="386"/>
      <c r="F173" s="175" t="s">
        <v>104</v>
      </c>
      <c r="G173" s="177">
        <v>12.231999999999999</v>
      </c>
      <c r="H173" s="176"/>
      <c r="I173" s="176">
        <f t="shared" si="20"/>
        <v>0</v>
      </c>
      <c r="J173" s="175">
        <f t="shared" si="21"/>
        <v>78.650000000000006</v>
      </c>
      <c r="K173" s="180">
        <f t="shared" si="22"/>
        <v>0</v>
      </c>
      <c r="L173" s="180"/>
      <c r="M173" s="180">
        <f t="shared" si="23"/>
        <v>0</v>
      </c>
      <c r="N173" s="180">
        <v>6.43</v>
      </c>
      <c r="O173" s="180"/>
      <c r="P173" s="183"/>
      <c r="Q173" s="183"/>
      <c r="R173" s="183"/>
      <c r="S173" s="180">
        <f t="shared" si="24"/>
        <v>0</v>
      </c>
      <c r="T173" s="180"/>
      <c r="U173" s="180"/>
      <c r="V173" s="198"/>
      <c r="W173" s="53"/>
      <c r="Z173">
        <v>0</v>
      </c>
    </row>
    <row r="174" spans="1:26" ht="25.05" customHeight="1" x14ac:dyDescent="0.3">
      <c r="A174" s="181"/>
      <c r="B174" s="213">
        <v>60</v>
      </c>
      <c r="C174" s="182" t="s">
        <v>212</v>
      </c>
      <c r="D174" s="386" t="s">
        <v>213</v>
      </c>
      <c r="E174" s="386"/>
      <c r="F174" s="175" t="s">
        <v>142</v>
      </c>
      <c r="G174" s="177">
        <v>0.9</v>
      </c>
      <c r="H174" s="178"/>
      <c r="I174" s="176">
        <f t="shared" si="20"/>
        <v>0</v>
      </c>
      <c r="J174" s="175">
        <f t="shared" si="21"/>
        <v>2.89</v>
      </c>
      <c r="K174" s="180">
        <f t="shared" si="22"/>
        <v>0</v>
      </c>
      <c r="L174" s="180"/>
      <c r="M174" s="180">
        <f t="shared" si="23"/>
        <v>0</v>
      </c>
      <c r="N174" s="180">
        <v>3.2084998965263369</v>
      </c>
      <c r="O174" s="180"/>
      <c r="P174" s="183"/>
      <c r="Q174" s="183"/>
      <c r="R174" s="183"/>
      <c r="S174" s="180">
        <f t="shared" si="24"/>
        <v>0</v>
      </c>
      <c r="T174" s="180"/>
      <c r="U174" s="180"/>
      <c r="V174" s="198"/>
      <c r="W174" s="53"/>
      <c r="Z174">
        <v>0</v>
      </c>
    </row>
    <row r="175" spans="1:26" x14ac:dyDescent="0.3">
      <c r="A175" s="10"/>
      <c r="B175" s="212"/>
      <c r="C175" s="174">
        <v>767</v>
      </c>
      <c r="D175" s="390" t="s">
        <v>69</v>
      </c>
      <c r="E175" s="390"/>
      <c r="F175" s="10"/>
      <c r="G175" s="173"/>
      <c r="H175" s="140"/>
      <c r="I175" s="142">
        <f>ROUND((SUM(I168:I174))/1,2)</f>
        <v>0</v>
      </c>
      <c r="J175" s="10"/>
      <c r="K175" s="10"/>
      <c r="L175" s="10">
        <f>ROUND((SUM(L168:L174))/1,2)</f>
        <v>0</v>
      </c>
      <c r="M175" s="10">
        <f>ROUND((SUM(M168:M174))/1,2)</f>
        <v>0</v>
      </c>
      <c r="N175" s="10"/>
      <c r="O175" s="10"/>
      <c r="P175" s="10"/>
      <c r="Q175" s="10"/>
      <c r="R175" s="10"/>
      <c r="S175" s="10">
        <f>ROUND((SUM(S168:S174))/1,2)</f>
        <v>0</v>
      </c>
      <c r="T175" s="10"/>
      <c r="U175" s="10"/>
      <c r="V175" s="199">
        <f>ROUND((SUM(V168:V174))/1,2)</f>
        <v>0</v>
      </c>
      <c r="W175" s="217"/>
      <c r="X175" s="139"/>
      <c r="Y175" s="139"/>
      <c r="Z175" s="139"/>
    </row>
    <row r="176" spans="1:26" x14ac:dyDescent="0.3">
      <c r="A176" s="1"/>
      <c r="B176" s="208"/>
      <c r="C176" s="1"/>
      <c r="D176" s="1"/>
      <c r="E176" s="1"/>
      <c r="F176" s="1"/>
      <c r="G176" s="167"/>
      <c r="H176" s="133"/>
      <c r="I176" s="133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200"/>
      <c r="W176" s="53"/>
    </row>
    <row r="177" spans="1:26" x14ac:dyDescent="0.3">
      <c r="A177" s="10"/>
      <c r="B177" s="212"/>
      <c r="C177" s="174">
        <v>783</v>
      </c>
      <c r="D177" s="390" t="s">
        <v>70</v>
      </c>
      <c r="E177" s="390"/>
      <c r="F177" s="10"/>
      <c r="G177" s="173"/>
      <c r="H177" s="140"/>
      <c r="I177" s="14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97"/>
      <c r="W177" s="217"/>
      <c r="X177" s="139"/>
      <c r="Y177" s="139"/>
      <c r="Z177" s="139"/>
    </row>
    <row r="178" spans="1:26" ht="25.05" customHeight="1" x14ac:dyDescent="0.3">
      <c r="A178" s="181"/>
      <c r="B178" s="213">
        <v>61</v>
      </c>
      <c r="C178" s="182" t="s">
        <v>214</v>
      </c>
      <c r="D178" s="386" t="s">
        <v>215</v>
      </c>
      <c r="E178" s="386"/>
      <c r="F178" s="175" t="s">
        <v>104</v>
      </c>
      <c r="G178" s="177">
        <v>15.662000000000001</v>
      </c>
      <c r="H178" s="176"/>
      <c r="I178" s="176">
        <f>ROUND(G178*(H178),2)</f>
        <v>0</v>
      </c>
      <c r="J178" s="175">
        <f>ROUND(G178*(N178),2)</f>
        <v>46.05</v>
      </c>
      <c r="K178" s="180">
        <f>ROUND(G178*(O178),2)</f>
        <v>0</v>
      </c>
      <c r="L178" s="180"/>
      <c r="M178" s="180">
        <f>ROUND(G178*(H178),2)</f>
        <v>0</v>
      </c>
      <c r="N178" s="180">
        <v>2.94</v>
      </c>
      <c r="O178" s="180"/>
      <c r="P178" s="183">
        <v>7.9999999999999993E-5</v>
      </c>
      <c r="Q178" s="183"/>
      <c r="R178" s="183">
        <v>7.9999999999999993E-5</v>
      </c>
      <c r="S178" s="180">
        <f>ROUND(G178*(P178),3)</f>
        <v>1E-3</v>
      </c>
      <c r="T178" s="180"/>
      <c r="U178" s="180"/>
      <c r="V178" s="198"/>
      <c r="W178" s="53"/>
      <c r="Z178">
        <v>0</v>
      </c>
    </row>
    <row r="179" spans="1:26" ht="25.05" customHeight="1" x14ac:dyDescent="0.3">
      <c r="A179" s="181"/>
      <c r="B179" s="213">
        <v>62</v>
      </c>
      <c r="C179" s="182" t="s">
        <v>216</v>
      </c>
      <c r="D179" s="386" t="s">
        <v>217</v>
      </c>
      <c r="E179" s="386"/>
      <c r="F179" s="175" t="s">
        <v>104</v>
      </c>
      <c r="G179" s="177">
        <v>15.662000000000001</v>
      </c>
      <c r="H179" s="176"/>
      <c r="I179" s="176">
        <f>ROUND(G179*(H179),2)</f>
        <v>0</v>
      </c>
      <c r="J179" s="175">
        <f>ROUND(G179*(N179),2)</f>
        <v>82.23</v>
      </c>
      <c r="K179" s="180">
        <f>ROUND(G179*(O179),2)</f>
        <v>0</v>
      </c>
      <c r="L179" s="180"/>
      <c r="M179" s="180">
        <f>ROUND(G179*(H179),2)</f>
        <v>0</v>
      </c>
      <c r="N179" s="180">
        <v>5.25</v>
      </c>
      <c r="O179" s="180"/>
      <c r="P179" s="183">
        <v>1.5999999999999999E-4</v>
      </c>
      <c r="Q179" s="183"/>
      <c r="R179" s="183">
        <v>1.5999999999999999E-4</v>
      </c>
      <c r="S179" s="180">
        <f>ROUND(G179*(P179),3)</f>
        <v>3.0000000000000001E-3</v>
      </c>
      <c r="T179" s="180"/>
      <c r="U179" s="180"/>
      <c r="V179" s="198"/>
      <c r="W179" s="53"/>
      <c r="Z179">
        <v>0</v>
      </c>
    </row>
    <row r="180" spans="1:26" ht="25.05" customHeight="1" x14ac:dyDescent="0.3">
      <c r="A180" s="181"/>
      <c r="B180" s="213">
        <v>63</v>
      </c>
      <c r="C180" s="182" t="s">
        <v>218</v>
      </c>
      <c r="D180" s="386" t="s">
        <v>219</v>
      </c>
      <c r="E180" s="386"/>
      <c r="F180" s="175" t="s">
        <v>104</v>
      </c>
      <c r="G180" s="177">
        <v>100.526</v>
      </c>
      <c r="H180" s="176"/>
      <c r="I180" s="176">
        <f>ROUND(G180*(H180),2)</f>
        <v>0</v>
      </c>
      <c r="J180" s="175">
        <f>ROUND(G180*(N180),2)</f>
        <v>125.66</v>
      </c>
      <c r="K180" s="180">
        <f>ROUND(G180*(O180),2)</f>
        <v>0</v>
      </c>
      <c r="L180" s="180"/>
      <c r="M180" s="180">
        <f>ROUND(G180*(H180),2)</f>
        <v>0</v>
      </c>
      <c r="N180" s="180">
        <v>1.25</v>
      </c>
      <c r="O180" s="180"/>
      <c r="P180" s="183">
        <v>1.1E-4</v>
      </c>
      <c r="Q180" s="183"/>
      <c r="R180" s="183">
        <v>1.1E-4</v>
      </c>
      <c r="S180" s="180">
        <f>ROUND(G180*(P180),3)</f>
        <v>1.0999999999999999E-2</v>
      </c>
      <c r="T180" s="180"/>
      <c r="U180" s="180"/>
      <c r="V180" s="198"/>
      <c r="W180" s="53"/>
      <c r="Z180">
        <v>0</v>
      </c>
    </row>
    <row r="181" spans="1:26" ht="25.05" customHeight="1" x14ac:dyDescent="0.3">
      <c r="A181" s="181"/>
      <c r="B181" s="213">
        <v>64</v>
      </c>
      <c r="C181" s="182" t="s">
        <v>220</v>
      </c>
      <c r="D181" s="386" t="s">
        <v>221</v>
      </c>
      <c r="E181" s="386"/>
      <c r="F181" s="175" t="s">
        <v>104</v>
      </c>
      <c r="G181" s="177">
        <v>100.526</v>
      </c>
      <c r="H181" s="176"/>
      <c r="I181" s="176">
        <f>ROUND(G181*(H181),2)</f>
        <v>0</v>
      </c>
      <c r="J181" s="175">
        <f>ROUND(G181*(N181),2)</f>
        <v>125.66</v>
      </c>
      <c r="K181" s="180">
        <f>ROUND(G181*(O181),2)</f>
        <v>0</v>
      </c>
      <c r="L181" s="180"/>
      <c r="M181" s="180">
        <f>ROUND(G181*(H181),2)</f>
        <v>0</v>
      </c>
      <c r="N181" s="180">
        <v>1.25</v>
      </c>
      <c r="O181" s="180"/>
      <c r="P181" s="183">
        <v>1.1E-4</v>
      </c>
      <c r="Q181" s="183"/>
      <c r="R181" s="183">
        <v>1.1E-4</v>
      </c>
      <c r="S181" s="180">
        <f>ROUND(G181*(P181),3)</f>
        <v>1.0999999999999999E-2</v>
      </c>
      <c r="T181" s="180"/>
      <c r="U181" s="180"/>
      <c r="V181" s="198"/>
      <c r="W181" s="53"/>
      <c r="Z181">
        <v>0</v>
      </c>
    </row>
    <row r="182" spans="1:26" ht="34.950000000000003" customHeight="1" x14ac:dyDescent="0.3">
      <c r="A182" s="181"/>
      <c r="B182" s="213">
        <v>65</v>
      </c>
      <c r="C182" s="182" t="s">
        <v>222</v>
      </c>
      <c r="D182" s="386" t="s">
        <v>223</v>
      </c>
      <c r="E182" s="386"/>
      <c r="F182" s="175" t="s">
        <v>104</v>
      </c>
      <c r="G182" s="177">
        <v>100.526</v>
      </c>
      <c r="H182" s="176"/>
      <c r="I182" s="176">
        <f>ROUND(G182*(H182),2)</f>
        <v>0</v>
      </c>
      <c r="J182" s="175">
        <f>ROUND(G182*(N182),2)</f>
        <v>324.7</v>
      </c>
      <c r="K182" s="180">
        <f>ROUND(G182*(O182),2)</f>
        <v>0</v>
      </c>
      <c r="L182" s="180"/>
      <c r="M182" s="180">
        <f>ROUND(G182*(H182),2)</f>
        <v>0</v>
      </c>
      <c r="N182" s="180">
        <v>3.23</v>
      </c>
      <c r="O182" s="180"/>
      <c r="P182" s="183"/>
      <c r="Q182" s="183"/>
      <c r="R182" s="183"/>
      <c r="S182" s="180">
        <f>ROUND(G182*(P182),3)</f>
        <v>0</v>
      </c>
      <c r="T182" s="180"/>
      <c r="U182" s="180"/>
      <c r="V182" s="198"/>
      <c r="W182" s="53"/>
      <c r="Z182">
        <v>0</v>
      </c>
    </row>
    <row r="183" spans="1:26" x14ac:dyDescent="0.3">
      <c r="A183" s="10"/>
      <c r="B183" s="212"/>
      <c r="C183" s="174">
        <v>783</v>
      </c>
      <c r="D183" s="390" t="s">
        <v>70</v>
      </c>
      <c r="E183" s="390"/>
      <c r="F183" s="10"/>
      <c r="G183" s="173"/>
      <c r="H183" s="140"/>
      <c r="I183" s="142">
        <f>ROUND((SUM(I177:I182))/1,2)</f>
        <v>0</v>
      </c>
      <c r="J183" s="10"/>
      <c r="K183" s="10"/>
      <c r="L183" s="10">
        <f>ROUND((SUM(L177:L182))/1,2)</f>
        <v>0</v>
      </c>
      <c r="M183" s="10">
        <f>ROUND((SUM(M177:M182))/1,2)</f>
        <v>0</v>
      </c>
      <c r="N183" s="10"/>
      <c r="O183" s="10"/>
      <c r="P183" s="192"/>
      <c r="Q183" s="1"/>
      <c r="R183" s="1"/>
      <c r="S183" s="192">
        <f>ROUND((SUM(S177:S182))/1,2)</f>
        <v>0.03</v>
      </c>
      <c r="T183" s="2"/>
      <c r="U183" s="2"/>
      <c r="V183" s="199">
        <f>ROUND((SUM(V177:V182))/1,2)</f>
        <v>0</v>
      </c>
      <c r="W183" s="53"/>
    </row>
    <row r="184" spans="1:26" x14ac:dyDescent="0.3">
      <c r="A184" s="1"/>
      <c r="B184" s="208"/>
      <c r="C184" s="1"/>
      <c r="D184" s="1"/>
      <c r="E184" s="1"/>
      <c r="F184" s="1"/>
      <c r="G184" s="167"/>
      <c r="H184" s="133"/>
      <c r="I184" s="133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200"/>
      <c r="W184" s="53"/>
    </row>
    <row r="185" spans="1:26" x14ac:dyDescent="0.3">
      <c r="A185" s="10"/>
      <c r="B185" s="212"/>
      <c r="C185" s="10"/>
      <c r="D185" s="368" t="s">
        <v>65</v>
      </c>
      <c r="E185" s="368"/>
      <c r="F185" s="10"/>
      <c r="G185" s="173"/>
      <c r="H185" s="140"/>
      <c r="I185" s="142">
        <f>ROUND((SUM(I126:I184))/2,2)</f>
        <v>0</v>
      </c>
      <c r="J185" s="10"/>
      <c r="K185" s="10"/>
      <c r="L185" s="10">
        <f>ROUND((SUM(L126:L184))/2,2)</f>
        <v>0</v>
      </c>
      <c r="M185" s="10">
        <f>ROUND((SUM(M126:M184))/2,2)</f>
        <v>0</v>
      </c>
      <c r="N185" s="10"/>
      <c r="O185" s="10"/>
      <c r="P185" s="192"/>
      <c r="Q185" s="1"/>
      <c r="R185" s="1"/>
      <c r="S185" s="192">
        <f>ROUND((SUM(S126:S184))/2,2)</f>
        <v>0.14000000000000001</v>
      </c>
      <c r="T185" s="1"/>
      <c r="U185" s="1"/>
      <c r="V185" s="199">
        <f>ROUND((SUM(V126:V184))/2,2)</f>
        <v>0</v>
      </c>
      <c r="W185" s="53"/>
    </row>
    <row r="186" spans="1:26" x14ac:dyDescent="0.3">
      <c r="A186" s="1"/>
      <c r="B186" s="215"/>
      <c r="C186" s="193"/>
      <c r="D186" s="392" t="s">
        <v>71</v>
      </c>
      <c r="E186" s="392"/>
      <c r="F186" s="193"/>
      <c r="G186" s="194"/>
      <c r="H186" s="195"/>
      <c r="I186" s="195">
        <f>ROUND((SUM(I86:I185))/3,2)</f>
        <v>0</v>
      </c>
      <c r="J186" s="193"/>
      <c r="K186" s="193">
        <f>ROUND((SUM(K86:K185))/3,2)</f>
        <v>0</v>
      </c>
      <c r="L186" s="193">
        <f>ROUND((SUM(L86:L185))/3,2)</f>
        <v>0</v>
      </c>
      <c r="M186" s="193">
        <f>ROUND((SUM(M86:M185))/3,2)</f>
        <v>0</v>
      </c>
      <c r="N186" s="193"/>
      <c r="O186" s="193"/>
      <c r="P186" s="194"/>
      <c r="Q186" s="193"/>
      <c r="R186" s="193"/>
      <c r="S186" s="194">
        <f>ROUND((SUM(S86:S185))/3,2)</f>
        <v>24.11</v>
      </c>
      <c r="T186" s="193"/>
      <c r="U186" s="193"/>
      <c r="V186" s="202">
        <f>ROUND((SUM(V86:V185))/3,2)</f>
        <v>0</v>
      </c>
      <c r="W186" s="53"/>
      <c r="Z186">
        <f>(SUM(Z86:Z185))</f>
        <v>0</v>
      </c>
    </row>
  </sheetData>
  <mergeCells count="145">
    <mergeCell ref="D183:E183"/>
    <mergeCell ref="D185:E185"/>
    <mergeCell ref="D186:E186"/>
    <mergeCell ref="D177:E177"/>
    <mergeCell ref="D178:E178"/>
    <mergeCell ref="D179:E179"/>
    <mergeCell ref="D180:E180"/>
    <mergeCell ref="D181:E181"/>
    <mergeCell ref="D182:E182"/>
    <mergeCell ref="D170:E170"/>
    <mergeCell ref="D171:E171"/>
    <mergeCell ref="D172:E172"/>
    <mergeCell ref="D173:E173"/>
    <mergeCell ref="D174:E174"/>
    <mergeCell ref="D175:E175"/>
    <mergeCell ref="D163:E163"/>
    <mergeCell ref="D164:E164"/>
    <mergeCell ref="D165:E165"/>
    <mergeCell ref="D166:E166"/>
    <mergeCell ref="D168:E168"/>
    <mergeCell ref="D169:E169"/>
    <mergeCell ref="D157:E157"/>
    <mergeCell ref="D158:E158"/>
    <mergeCell ref="D159:E159"/>
    <mergeCell ref="D160:E160"/>
    <mergeCell ref="D161:E161"/>
    <mergeCell ref="D162:E162"/>
    <mergeCell ref="D150:E150"/>
    <mergeCell ref="D151:E151"/>
    <mergeCell ref="D153:E153"/>
    <mergeCell ref="D154:E154"/>
    <mergeCell ref="D155:E155"/>
    <mergeCell ref="D156:E156"/>
    <mergeCell ref="D144:E144"/>
    <mergeCell ref="D145:E145"/>
    <mergeCell ref="D146:E146"/>
    <mergeCell ref="D147:E147"/>
    <mergeCell ref="D148:E148"/>
    <mergeCell ref="D149:E149"/>
    <mergeCell ref="D138:E138"/>
    <mergeCell ref="D139:E139"/>
    <mergeCell ref="D140:E140"/>
    <mergeCell ref="D141:E141"/>
    <mergeCell ref="D142:E142"/>
    <mergeCell ref="D143:E143"/>
    <mergeCell ref="D131:E131"/>
    <mergeCell ref="D133:E133"/>
    <mergeCell ref="D134:E134"/>
    <mergeCell ref="D135:E135"/>
    <mergeCell ref="D136:E136"/>
    <mergeCell ref="D137:E137"/>
    <mergeCell ref="D124:E124"/>
    <mergeCell ref="D126:E126"/>
    <mergeCell ref="D127:E127"/>
    <mergeCell ref="D128:E128"/>
    <mergeCell ref="D129:E129"/>
    <mergeCell ref="D130:E130"/>
    <mergeCell ref="D116:E116"/>
    <mergeCell ref="D117:E117"/>
    <mergeCell ref="D118:E118"/>
    <mergeCell ref="D120:E120"/>
    <mergeCell ref="D121:E121"/>
    <mergeCell ref="D122:E122"/>
    <mergeCell ref="D108:E108"/>
    <mergeCell ref="D110:E110"/>
    <mergeCell ref="D111:E111"/>
    <mergeCell ref="D112:E112"/>
    <mergeCell ref="D113:E113"/>
    <mergeCell ref="D114:E114"/>
    <mergeCell ref="D102:E102"/>
    <mergeCell ref="D103:E103"/>
    <mergeCell ref="D104:E104"/>
    <mergeCell ref="D105:E105"/>
    <mergeCell ref="D106:E106"/>
    <mergeCell ref="D107:E107"/>
    <mergeCell ref="D95:E95"/>
    <mergeCell ref="D96:E96"/>
    <mergeCell ref="D97:E97"/>
    <mergeCell ref="D99:E99"/>
    <mergeCell ref="D100:E100"/>
    <mergeCell ref="D101:E101"/>
    <mergeCell ref="D89:E89"/>
    <mergeCell ref="D90:E90"/>
    <mergeCell ref="D91:E91"/>
    <mergeCell ref="D92:E92"/>
    <mergeCell ref="D93:E93"/>
    <mergeCell ref="D94:E94"/>
    <mergeCell ref="B78:E78"/>
    <mergeCell ref="B79:E79"/>
    <mergeCell ref="I77:P77"/>
    <mergeCell ref="D86:E86"/>
    <mergeCell ref="D87:E87"/>
    <mergeCell ref="D88:E88"/>
    <mergeCell ref="B68:D68"/>
    <mergeCell ref="B69:D69"/>
    <mergeCell ref="B71:D71"/>
    <mergeCell ref="B75:V75"/>
    <mergeCell ref="H1:I1"/>
    <mergeCell ref="B77:E77"/>
    <mergeCell ref="B61:D61"/>
    <mergeCell ref="B63:D63"/>
    <mergeCell ref="B64:D64"/>
    <mergeCell ref="B65:D65"/>
    <mergeCell ref="B66:D66"/>
    <mergeCell ref="B67:D67"/>
    <mergeCell ref="B55:D55"/>
    <mergeCell ref="B56:D56"/>
    <mergeCell ref="B57:D57"/>
    <mergeCell ref="B58:D58"/>
    <mergeCell ref="B59:D59"/>
    <mergeCell ref="B60:D60"/>
    <mergeCell ref="F31:G31"/>
    <mergeCell ref="B54:C54"/>
    <mergeCell ref="B44:V44"/>
    <mergeCell ref="B46:E46"/>
    <mergeCell ref="B47:E47"/>
    <mergeCell ref="B48:E48"/>
    <mergeCell ref="F46:H46"/>
    <mergeCell ref="F47:H47"/>
    <mergeCell ref="F48:H48"/>
    <mergeCell ref="B49:I49"/>
    <mergeCell ref="F25:H25"/>
    <mergeCell ref="F26:H26"/>
    <mergeCell ref="F27:H27"/>
    <mergeCell ref="F28:G28"/>
    <mergeCell ref="F29:G29"/>
    <mergeCell ref="F30:G30"/>
    <mergeCell ref="F22:H22"/>
    <mergeCell ref="F23:H23"/>
    <mergeCell ref="F24:H24"/>
    <mergeCell ref="B11:H11"/>
    <mergeCell ref="F14:H14"/>
    <mergeCell ref="F15:H15"/>
    <mergeCell ref="F16:H16"/>
    <mergeCell ref="F17:H17"/>
    <mergeCell ref="F18:H18"/>
    <mergeCell ref="B1:C1"/>
    <mergeCell ref="E1:F1"/>
    <mergeCell ref="B2:V2"/>
    <mergeCell ref="B3:V3"/>
    <mergeCell ref="B7:H7"/>
    <mergeCell ref="B9:H9"/>
    <mergeCell ref="F19:H19"/>
    <mergeCell ref="F20:H20"/>
    <mergeCell ref="F21:H21"/>
  </mergeCells>
  <hyperlinks>
    <hyperlink ref="B1:C1" location="A2:A2" tooltip="Klikni na prechod ku Kryciemu listu..." display="Krycí list rozpočtu" xr:uid="{39D294FA-0B62-464A-9CA4-0D814DC60FF7}"/>
    <hyperlink ref="E1:F1" location="A54:A54" tooltip="Klikni na prechod ku rekapitulácii..." display="Rekapitulácia rozpočtu" xr:uid="{9DBD259E-6359-4CD1-839A-98E15E5FBEC8}"/>
    <hyperlink ref="H1:I1" location="B85:B85" tooltip="Klikni na prechod ku Rozpočet..." display="Rozpočet" xr:uid="{CA58E236-A142-4845-A3C6-90ECE8A16D14}"/>
  </hyperlinks>
  <printOptions horizontalCentered="1" gridLines="1"/>
  <pageMargins left="1.1111111111111112E-2" right="1.1111111111111112E-2" top="0.75" bottom="0.75" header="0.3" footer="0.3"/>
  <pageSetup paperSize="9" scale="75" orientation="portrait" verticalDpi="0" r:id="rId1"/>
  <headerFooter>
    <oddHeader>&amp;C&amp;B&amp; Rozpočet Stojiska na separovanie odpadu v obci Čičava / Stojisko č.1</oddHeader>
    <oddFooter>&amp;RStrana &amp;P z &amp;N    &amp;L&amp;7Spracované systémom Systematic® Kalkulus, tel.: 051 77 10 585</oddFooter>
  </headerFooter>
  <rowBreaks count="2" manualBreakCount="2">
    <brk id="40" max="16383" man="1"/>
    <brk id="7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8068E4-88E0-46D4-8AA8-A13240BB5FA8}">
  <dimension ref="A1:AA186"/>
  <sheetViews>
    <sheetView workbookViewId="0">
      <pane ySplit="1" topLeftCell="A158" activePane="bottomLeft" state="frozen"/>
      <selection pane="bottomLeft" activeCell="C170" sqref="C170"/>
    </sheetView>
  </sheetViews>
  <sheetFormatPr defaultColWidth="0" defaultRowHeight="14.4" x14ac:dyDescent="0.3"/>
  <cols>
    <col min="1" max="1" width="1.77734375" customWidth="1"/>
    <col min="2" max="2" width="4.77734375" customWidth="1"/>
    <col min="3" max="3" width="12.77734375" customWidth="1"/>
    <col min="4" max="5" width="22.77734375" customWidth="1"/>
    <col min="6" max="7" width="9.77734375" customWidth="1"/>
    <col min="8" max="8" width="11.109375" customWidth="1"/>
    <col min="9" max="9" width="12.77734375" customWidth="1"/>
    <col min="10" max="10" width="10.77734375" hidden="1" customWidth="1"/>
    <col min="11" max="15" width="0" hidden="1" customWidth="1"/>
    <col min="16" max="16" width="9.77734375" customWidth="1"/>
    <col min="17" max="18" width="0" hidden="1" customWidth="1"/>
    <col min="19" max="19" width="7.77734375" customWidth="1"/>
    <col min="20" max="21" width="0" hidden="1" customWidth="1"/>
    <col min="22" max="22" width="7.77734375" customWidth="1"/>
    <col min="23" max="23" width="2.77734375" customWidth="1"/>
    <col min="24" max="26" width="0" hidden="1" customWidth="1"/>
    <col min="27" max="27" width="8.88671875" hidden="1" customWidth="1"/>
  </cols>
  <sheetData>
    <row r="1" spans="1:23" ht="34.950000000000003" customHeight="1" x14ac:dyDescent="0.3">
      <c r="A1" s="12"/>
      <c r="B1" s="312" t="s">
        <v>15</v>
      </c>
      <c r="C1" s="313"/>
      <c r="D1" s="12"/>
      <c r="E1" s="314" t="s">
        <v>0</v>
      </c>
      <c r="F1" s="315"/>
      <c r="G1" s="13"/>
      <c r="H1" s="373" t="s">
        <v>72</v>
      </c>
      <c r="I1" s="313"/>
      <c r="J1" s="161"/>
      <c r="K1" s="162"/>
      <c r="L1" s="162"/>
      <c r="M1" s="162"/>
      <c r="N1" s="162"/>
      <c r="O1" s="162"/>
      <c r="P1" s="163"/>
      <c r="Q1" s="112"/>
      <c r="R1" s="112"/>
      <c r="S1" s="112"/>
      <c r="T1" s="112"/>
      <c r="U1" s="112"/>
      <c r="V1" s="112"/>
      <c r="W1" s="53">
        <v>30.126000000000001</v>
      </c>
    </row>
    <row r="2" spans="1:23" ht="34.950000000000003" customHeight="1" x14ac:dyDescent="0.3">
      <c r="A2" s="15"/>
      <c r="B2" s="316" t="s">
        <v>15</v>
      </c>
      <c r="C2" s="317"/>
      <c r="D2" s="317"/>
      <c r="E2" s="317"/>
      <c r="F2" s="317"/>
      <c r="G2" s="317"/>
      <c r="H2" s="317"/>
      <c r="I2" s="317"/>
      <c r="J2" s="317"/>
      <c r="K2" s="317"/>
      <c r="L2" s="317"/>
      <c r="M2" s="317"/>
      <c r="N2" s="317"/>
      <c r="O2" s="317"/>
      <c r="P2" s="317"/>
      <c r="Q2" s="318"/>
      <c r="R2" s="318"/>
      <c r="S2" s="318"/>
      <c r="T2" s="318"/>
      <c r="U2" s="318"/>
      <c r="V2" s="319"/>
      <c r="W2" s="53"/>
    </row>
    <row r="3" spans="1:23" ht="18" customHeight="1" x14ac:dyDescent="0.3">
      <c r="A3" s="15"/>
      <c r="B3" s="320" t="s">
        <v>1</v>
      </c>
      <c r="C3" s="321"/>
      <c r="D3" s="321"/>
      <c r="E3" s="321"/>
      <c r="F3" s="321"/>
      <c r="G3" s="322"/>
      <c r="H3" s="322"/>
      <c r="I3" s="322"/>
      <c r="J3" s="322"/>
      <c r="K3" s="322"/>
      <c r="L3" s="322"/>
      <c r="M3" s="322"/>
      <c r="N3" s="322"/>
      <c r="O3" s="322"/>
      <c r="P3" s="322"/>
      <c r="Q3" s="322"/>
      <c r="R3" s="322"/>
      <c r="S3" s="322"/>
      <c r="T3" s="322"/>
      <c r="U3" s="322"/>
      <c r="V3" s="323"/>
      <c r="W3" s="53"/>
    </row>
    <row r="4" spans="1:23" ht="18" customHeight="1" x14ac:dyDescent="0.3">
      <c r="A4" s="15"/>
      <c r="B4" s="43" t="s">
        <v>224</v>
      </c>
      <c r="C4" s="32"/>
      <c r="D4" s="25"/>
      <c r="E4" s="25"/>
      <c r="F4" s="44" t="s">
        <v>17</v>
      </c>
      <c r="G4" s="25"/>
      <c r="H4" s="25"/>
      <c r="I4" s="25"/>
      <c r="J4" s="25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113"/>
      <c r="W4" s="53"/>
    </row>
    <row r="5" spans="1:23" ht="18" customHeight="1" x14ac:dyDescent="0.3">
      <c r="A5" s="15"/>
      <c r="B5" s="40"/>
      <c r="C5" s="32"/>
      <c r="D5" s="25"/>
      <c r="E5" s="25"/>
      <c r="F5" s="44" t="s">
        <v>18</v>
      </c>
      <c r="G5" s="25"/>
      <c r="H5" s="25"/>
      <c r="I5" s="25"/>
      <c r="J5" s="25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113"/>
      <c r="W5" s="53"/>
    </row>
    <row r="6" spans="1:23" ht="18" customHeight="1" x14ac:dyDescent="0.3">
      <c r="A6" s="15"/>
      <c r="B6" s="45" t="s">
        <v>19</v>
      </c>
      <c r="C6" s="32"/>
      <c r="D6" s="44" t="s">
        <v>20</v>
      </c>
      <c r="E6" s="25"/>
      <c r="F6" s="44" t="s">
        <v>21</v>
      </c>
      <c r="G6" s="44" t="s">
        <v>22</v>
      </c>
      <c r="H6" s="25"/>
      <c r="I6" s="25"/>
      <c r="J6" s="25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113"/>
      <c r="W6" s="53"/>
    </row>
    <row r="7" spans="1:23" ht="19.95" customHeight="1" x14ac:dyDescent="0.3">
      <c r="A7" s="15"/>
      <c r="B7" s="324" t="s">
        <v>23</v>
      </c>
      <c r="C7" s="325"/>
      <c r="D7" s="325"/>
      <c r="E7" s="325"/>
      <c r="F7" s="325"/>
      <c r="G7" s="325"/>
      <c r="H7" s="326"/>
      <c r="I7" s="47"/>
      <c r="J7" s="48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113"/>
      <c r="W7" s="53"/>
    </row>
    <row r="8" spans="1:23" ht="18" customHeight="1" x14ac:dyDescent="0.3">
      <c r="A8" s="15"/>
      <c r="B8" s="49" t="s">
        <v>26</v>
      </c>
      <c r="C8" s="46"/>
      <c r="D8" s="28"/>
      <c r="E8" s="28"/>
      <c r="F8" s="50" t="s">
        <v>27</v>
      </c>
      <c r="G8" s="28"/>
      <c r="H8" s="28"/>
      <c r="I8" s="25"/>
      <c r="J8" s="25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113"/>
      <c r="W8" s="53"/>
    </row>
    <row r="9" spans="1:23" ht="19.95" customHeight="1" x14ac:dyDescent="0.3">
      <c r="A9" s="15"/>
      <c r="B9" s="327" t="s">
        <v>24</v>
      </c>
      <c r="C9" s="328"/>
      <c r="D9" s="328"/>
      <c r="E9" s="328"/>
      <c r="F9" s="328"/>
      <c r="G9" s="328"/>
      <c r="H9" s="329"/>
      <c r="I9" s="48"/>
      <c r="J9" s="48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113"/>
      <c r="W9" s="53"/>
    </row>
    <row r="10" spans="1:23" ht="18" customHeight="1" x14ac:dyDescent="0.3">
      <c r="A10" s="15"/>
      <c r="B10" s="45" t="s">
        <v>26</v>
      </c>
      <c r="C10" s="32"/>
      <c r="D10" s="25"/>
      <c r="E10" s="25"/>
      <c r="F10" s="44" t="s">
        <v>27</v>
      </c>
      <c r="G10" s="25"/>
      <c r="H10" s="25"/>
      <c r="I10" s="25"/>
      <c r="J10" s="25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113"/>
      <c r="W10" s="53"/>
    </row>
    <row r="11" spans="1:23" ht="19.95" customHeight="1" x14ac:dyDescent="0.3">
      <c r="A11" s="15"/>
      <c r="B11" s="327" t="s">
        <v>25</v>
      </c>
      <c r="C11" s="328"/>
      <c r="D11" s="328"/>
      <c r="E11" s="328"/>
      <c r="F11" s="328"/>
      <c r="G11" s="328"/>
      <c r="H11" s="329"/>
      <c r="I11" s="48"/>
      <c r="J11" s="48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113"/>
      <c r="W11" s="53"/>
    </row>
    <row r="12" spans="1:23" ht="18" customHeight="1" x14ac:dyDescent="0.3">
      <c r="A12" s="15"/>
      <c r="B12" s="45" t="s">
        <v>26</v>
      </c>
      <c r="C12" s="32"/>
      <c r="D12" s="25"/>
      <c r="E12" s="25"/>
      <c r="F12" s="44" t="s">
        <v>27</v>
      </c>
      <c r="G12" s="25"/>
      <c r="H12" s="25"/>
      <c r="I12" s="25"/>
      <c r="J12" s="25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113"/>
      <c r="W12" s="53"/>
    </row>
    <row r="13" spans="1:23" ht="18" customHeight="1" x14ac:dyDescent="0.3">
      <c r="A13" s="15"/>
      <c r="B13" s="39"/>
      <c r="C13" s="31"/>
      <c r="D13" s="21"/>
      <c r="E13" s="21"/>
      <c r="F13" s="21"/>
      <c r="G13" s="21"/>
      <c r="H13" s="21"/>
      <c r="I13" s="32"/>
      <c r="J13" s="25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113"/>
      <c r="W13" s="53"/>
    </row>
    <row r="14" spans="1:23" ht="18" customHeight="1" x14ac:dyDescent="0.3">
      <c r="A14" s="15"/>
      <c r="B14" s="54" t="s">
        <v>6</v>
      </c>
      <c r="C14" s="62" t="s">
        <v>48</v>
      </c>
      <c r="D14" s="61" t="s">
        <v>49</v>
      </c>
      <c r="E14" s="66" t="s">
        <v>50</v>
      </c>
      <c r="F14" s="341" t="s">
        <v>33</v>
      </c>
      <c r="G14" s="342"/>
      <c r="H14" s="335"/>
      <c r="I14" s="32"/>
      <c r="J14" s="25"/>
      <c r="K14" s="26"/>
      <c r="L14" s="26"/>
      <c r="M14" s="26"/>
      <c r="N14" s="26"/>
      <c r="O14" s="74"/>
      <c r="P14" s="82"/>
      <c r="Q14" s="78"/>
      <c r="R14" s="26"/>
      <c r="S14" s="26"/>
      <c r="T14" s="26"/>
      <c r="U14" s="26"/>
      <c r="V14" s="113"/>
      <c r="W14" s="53"/>
    </row>
    <row r="15" spans="1:23" ht="18" customHeight="1" x14ac:dyDescent="0.3">
      <c r="A15" s="15"/>
      <c r="B15" s="55" t="s">
        <v>28</v>
      </c>
      <c r="C15" s="63">
        <f>'SO 15315'!E61</f>
        <v>0</v>
      </c>
      <c r="D15" s="58">
        <f>'SO 15315'!F61</f>
        <v>0</v>
      </c>
      <c r="E15" s="67">
        <f>'SO 15315'!G61</f>
        <v>0</v>
      </c>
      <c r="F15" s="343"/>
      <c r="G15" s="337"/>
      <c r="H15" s="338"/>
      <c r="I15" s="25"/>
      <c r="J15" s="25"/>
      <c r="K15" s="26"/>
      <c r="L15" s="26"/>
      <c r="M15" s="26"/>
      <c r="N15" s="26"/>
      <c r="O15" s="74"/>
      <c r="P15" s="83">
        <v>0</v>
      </c>
      <c r="Q15" s="78"/>
      <c r="R15" s="26"/>
      <c r="S15" s="26"/>
      <c r="T15" s="26"/>
      <c r="U15" s="26"/>
      <c r="V15" s="113"/>
      <c r="W15" s="53"/>
    </row>
    <row r="16" spans="1:23" ht="18" customHeight="1" x14ac:dyDescent="0.3">
      <c r="A16" s="15"/>
      <c r="B16" s="54" t="s">
        <v>29</v>
      </c>
      <c r="C16" s="92">
        <f>'SO 15315'!E69</f>
        <v>0</v>
      </c>
      <c r="D16" s="93">
        <f>'SO 15315'!F69</f>
        <v>0</v>
      </c>
      <c r="E16" s="94">
        <f>'SO 15315'!G69</f>
        <v>0</v>
      </c>
      <c r="F16" s="344" t="s">
        <v>34</v>
      </c>
      <c r="G16" s="337"/>
      <c r="H16" s="338"/>
      <c r="I16" s="25"/>
      <c r="J16" s="25"/>
      <c r="K16" s="26"/>
      <c r="L16" s="26"/>
      <c r="M16" s="26"/>
      <c r="N16" s="26"/>
      <c r="O16" s="74"/>
      <c r="P16" s="83">
        <f>(SUM(Z86:Z185))</f>
        <v>0</v>
      </c>
      <c r="Q16" s="78"/>
      <c r="R16" s="26"/>
      <c r="S16" s="26"/>
      <c r="T16" s="26"/>
      <c r="U16" s="26"/>
      <c r="V16" s="113"/>
      <c r="W16" s="53"/>
    </row>
    <row r="17" spans="1:26" ht="18" customHeight="1" x14ac:dyDescent="0.3">
      <c r="A17" s="15"/>
      <c r="B17" s="55" t="s">
        <v>30</v>
      </c>
      <c r="C17" s="63"/>
      <c r="D17" s="58"/>
      <c r="E17" s="67"/>
      <c r="F17" s="345" t="s">
        <v>35</v>
      </c>
      <c r="G17" s="337"/>
      <c r="H17" s="338"/>
      <c r="I17" s="25"/>
      <c r="J17" s="25"/>
      <c r="K17" s="26"/>
      <c r="L17" s="26"/>
      <c r="M17" s="26"/>
      <c r="N17" s="26"/>
      <c r="O17" s="74"/>
      <c r="P17" s="83">
        <v>0</v>
      </c>
      <c r="Q17" s="78"/>
      <c r="R17" s="26"/>
      <c r="S17" s="26"/>
      <c r="T17" s="26"/>
      <c r="U17" s="26"/>
      <c r="V17" s="113"/>
      <c r="W17" s="53"/>
    </row>
    <row r="18" spans="1:26" ht="18" customHeight="1" x14ac:dyDescent="0.3">
      <c r="A18" s="15"/>
      <c r="B18" s="56" t="s">
        <v>31</v>
      </c>
      <c r="C18" s="64"/>
      <c r="D18" s="59"/>
      <c r="E18" s="68"/>
      <c r="F18" s="346"/>
      <c r="G18" s="340"/>
      <c r="H18" s="338"/>
      <c r="I18" s="25"/>
      <c r="J18" s="25"/>
      <c r="K18" s="26"/>
      <c r="L18" s="26"/>
      <c r="M18" s="26"/>
      <c r="N18" s="26"/>
      <c r="O18" s="74"/>
      <c r="P18" s="84"/>
      <c r="Q18" s="78"/>
      <c r="R18" s="26"/>
      <c r="S18" s="26"/>
      <c r="T18" s="26"/>
      <c r="U18" s="26"/>
      <c r="V18" s="113"/>
      <c r="W18" s="53"/>
    </row>
    <row r="19" spans="1:26" ht="18" customHeight="1" x14ac:dyDescent="0.3">
      <c r="A19" s="15"/>
      <c r="B19" s="56" t="s">
        <v>32</v>
      </c>
      <c r="C19" s="65"/>
      <c r="D19" s="60"/>
      <c r="E19" s="69">
        <f>SUM(E15:E18)</f>
        <v>0</v>
      </c>
      <c r="F19" s="330" t="s">
        <v>32</v>
      </c>
      <c r="G19" s="331"/>
      <c r="H19" s="332"/>
      <c r="I19" s="25"/>
      <c r="J19" s="25"/>
      <c r="K19" s="26"/>
      <c r="L19" s="26"/>
      <c r="M19" s="26"/>
      <c r="N19" s="26"/>
      <c r="O19" s="74"/>
      <c r="P19" s="85">
        <f>SUM(P15:P18)</f>
        <v>0</v>
      </c>
      <c r="Q19" s="78"/>
      <c r="R19" s="26"/>
      <c r="S19" s="26"/>
      <c r="T19" s="26"/>
      <c r="U19" s="26"/>
      <c r="V19" s="113"/>
      <c r="W19" s="53"/>
    </row>
    <row r="20" spans="1:26" ht="18" customHeight="1" x14ac:dyDescent="0.3">
      <c r="A20" s="15"/>
      <c r="B20" s="52" t="s">
        <v>41</v>
      </c>
      <c r="C20" s="57"/>
      <c r="D20" s="95"/>
      <c r="E20" s="96"/>
      <c r="F20" s="333" t="s">
        <v>41</v>
      </c>
      <c r="G20" s="334"/>
      <c r="H20" s="335"/>
      <c r="I20" s="32"/>
      <c r="J20" s="25"/>
      <c r="K20" s="26"/>
      <c r="L20" s="26"/>
      <c r="M20" s="26"/>
      <c r="N20" s="26"/>
      <c r="O20" s="74"/>
      <c r="P20" s="84"/>
      <c r="Q20" s="78"/>
      <c r="R20" s="26"/>
      <c r="S20" s="26"/>
      <c r="T20" s="26"/>
      <c r="U20" s="26"/>
      <c r="V20" s="113"/>
      <c r="W20" s="53"/>
    </row>
    <row r="21" spans="1:26" ht="18" customHeight="1" x14ac:dyDescent="0.3">
      <c r="A21" s="15"/>
      <c r="B21" s="49" t="s">
        <v>42</v>
      </c>
      <c r="C21" s="51"/>
      <c r="D21" s="91"/>
      <c r="E21" s="70">
        <f>((E15*U22*0)+(E16*V22*0)+(E17*W22*0))/100</f>
        <v>0</v>
      </c>
      <c r="F21" s="336" t="s">
        <v>45</v>
      </c>
      <c r="G21" s="337"/>
      <c r="H21" s="338"/>
      <c r="I21" s="25"/>
      <c r="J21" s="25"/>
      <c r="K21" s="26"/>
      <c r="L21" s="26"/>
      <c r="M21" s="26"/>
      <c r="N21" s="26"/>
      <c r="O21" s="74"/>
      <c r="P21" s="83">
        <f>((E15*X22*0)+(E16*Y22*0)+(E17*Z22*0))/100</f>
        <v>0</v>
      </c>
      <c r="Q21" s="78"/>
      <c r="R21" s="26"/>
      <c r="S21" s="26"/>
      <c r="T21" s="26"/>
      <c r="U21" s="26"/>
      <c r="V21" s="113"/>
      <c r="W21" s="53"/>
    </row>
    <row r="22" spans="1:26" ht="18" customHeight="1" x14ac:dyDescent="0.3">
      <c r="A22" s="15"/>
      <c r="B22" s="45" t="s">
        <v>43</v>
      </c>
      <c r="C22" s="34"/>
      <c r="D22" s="72"/>
      <c r="E22" s="71">
        <f>((E15*U23*0)+(E16*V23*0)+(E17*W23*0))/100</f>
        <v>0</v>
      </c>
      <c r="F22" s="336" t="s">
        <v>46</v>
      </c>
      <c r="G22" s="337"/>
      <c r="H22" s="338"/>
      <c r="I22" s="25"/>
      <c r="J22" s="25"/>
      <c r="K22" s="26"/>
      <c r="L22" s="26"/>
      <c r="M22" s="26"/>
      <c r="N22" s="26"/>
      <c r="O22" s="74"/>
      <c r="P22" s="83">
        <f>((E15*X23*0)+(E16*Y23*0)+(E17*Z23*0))/100</f>
        <v>0</v>
      </c>
      <c r="Q22" s="78"/>
      <c r="R22" s="26"/>
      <c r="S22" s="26"/>
      <c r="T22" s="26"/>
      <c r="U22" s="26">
        <v>1</v>
      </c>
      <c r="V22" s="114">
        <v>1</v>
      </c>
      <c r="W22" s="53">
        <v>1</v>
      </c>
      <c r="X22">
        <v>1</v>
      </c>
      <c r="Y22">
        <v>1</v>
      </c>
      <c r="Z22">
        <v>1</v>
      </c>
    </row>
    <row r="23" spans="1:26" ht="18" customHeight="1" x14ac:dyDescent="0.3">
      <c r="A23" s="15"/>
      <c r="B23" s="45" t="s">
        <v>44</v>
      </c>
      <c r="C23" s="34"/>
      <c r="D23" s="72"/>
      <c r="E23" s="71">
        <f>((E15*U24*0)+(E16*V24*0)+(E17*W24*0))/100</f>
        <v>0</v>
      </c>
      <c r="F23" s="336" t="s">
        <v>47</v>
      </c>
      <c r="G23" s="337"/>
      <c r="H23" s="338"/>
      <c r="I23" s="25"/>
      <c r="J23" s="25"/>
      <c r="K23" s="26"/>
      <c r="L23" s="26"/>
      <c r="M23" s="26"/>
      <c r="N23" s="26"/>
      <c r="O23" s="74"/>
      <c r="P23" s="83">
        <f>((E15*X24*0)+(E16*Y24*0)+(E17*Z24*0))/100</f>
        <v>0</v>
      </c>
      <c r="Q23" s="78"/>
      <c r="R23" s="26"/>
      <c r="S23" s="26"/>
      <c r="T23" s="26"/>
      <c r="U23" s="26">
        <v>1</v>
      </c>
      <c r="V23" s="114">
        <v>1</v>
      </c>
      <c r="W23" s="53">
        <v>0</v>
      </c>
      <c r="X23">
        <v>1</v>
      </c>
      <c r="Y23">
        <v>1</v>
      </c>
      <c r="Z23">
        <v>1</v>
      </c>
    </row>
    <row r="24" spans="1:26" ht="18" customHeight="1" x14ac:dyDescent="0.3">
      <c r="A24" s="15"/>
      <c r="B24" s="40"/>
      <c r="C24" s="34"/>
      <c r="D24" s="72"/>
      <c r="E24" s="72"/>
      <c r="F24" s="339"/>
      <c r="G24" s="340"/>
      <c r="H24" s="338"/>
      <c r="I24" s="25"/>
      <c r="J24" s="25"/>
      <c r="K24" s="26"/>
      <c r="L24" s="26"/>
      <c r="M24" s="26"/>
      <c r="N24" s="26"/>
      <c r="O24" s="74"/>
      <c r="P24" s="82"/>
      <c r="Q24" s="78"/>
      <c r="R24" s="26"/>
      <c r="S24" s="26"/>
      <c r="T24" s="26"/>
      <c r="U24" s="26">
        <v>1</v>
      </c>
      <c r="V24" s="114">
        <v>1</v>
      </c>
      <c r="W24" s="53">
        <v>1</v>
      </c>
      <c r="X24">
        <v>1</v>
      </c>
      <c r="Y24">
        <v>1</v>
      </c>
      <c r="Z24">
        <v>0</v>
      </c>
    </row>
    <row r="25" spans="1:26" ht="18" customHeight="1" x14ac:dyDescent="0.3">
      <c r="A25" s="15"/>
      <c r="B25" s="45"/>
      <c r="C25" s="34"/>
      <c r="D25" s="72"/>
      <c r="E25" s="72"/>
      <c r="F25" s="353" t="s">
        <v>32</v>
      </c>
      <c r="G25" s="331"/>
      <c r="H25" s="338"/>
      <c r="I25" s="25"/>
      <c r="J25" s="25"/>
      <c r="K25" s="26"/>
      <c r="L25" s="26"/>
      <c r="M25" s="26"/>
      <c r="N25" s="26"/>
      <c r="O25" s="74"/>
      <c r="P25" s="85">
        <f>SUM(E21:E24)+SUM(P21:P24)</f>
        <v>0</v>
      </c>
      <c r="Q25" s="78"/>
      <c r="R25" s="26"/>
      <c r="S25" s="26"/>
      <c r="T25" s="26"/>
      <c r="U25" s="26"/>
      <c r="V25" s="113"/>
      <c r="W25" s="53"/>
    </row>
    <row r="26" spans="1:26" ht="18" customHeight="1" x14ac:dyDescent="0.3">
      <c r="A26" s="15"/>
      <c r="B26" s="110" t="s">
        <v>53</v>
      </c>
      <c r="C26" s="98"/>
      <c r="D26" s="100"/>
      <c r="E26" s="106"/>
      <c r="F26" s="333" t="s">
        <v>36</v>
      </c>
      <c r="G26" s="354"/>
      <c r="H26" s="355"/>
      <c r="I26" s="23"/>
      <c r="J26" s="23"/>
      <c r="K26" s="24"/>
      <c r="L26" s="24"/>
      <c r="M26" s="24"/>
      <c r="N26" s="24"/>
      <c r="O26" s="75"/>
      <c r="P26" s="86"/>
      <c r="Q26" s="79"/>
      <c r="R26" s="24"/>
      <c r="S26" s="24"/>
      <c r="T26" s="24"/>
      <c r="U26" s="24"/>
      <c r="V26" s="115"/>
      <c r="W26" s="53"/>
    </row>
    <row r="27" spans="1:26" ht="18" customHeight="1" x14ac:dyDescent="0.3">
      <c r="A27" s="15"/>
      <c r="B27" s="41"/>
      <c r="C27" s="36"/>
      <c r="D27" s="73"/>
      <c r="E27" s="107"/>
      <c r="F27" s="356" t="s">
        <v>37</v>
      </c>
      <c r="G27" s="357"/>
      <c r="H27" s="358"/>
      <c r="I27" s="28"/>
      <c r="J27" s="28"/>
      <c r="K27" s="29"/>
      <c r="L27" s="29"/>
      <c r="M27" s="29"/>
      <c r="N27" s="29"/>
      <c r="O27" s="76"/>
      <c r="P27" s="87">
        <f>E19+P19+E25+P25</f>
        <v>0</v>
      </c>
      <c r="Q27" s="80"/>
      <c r="R27" s="29"/>
      <c r="S27" s="29"/>
      <c r="T27" s="29"/>
      <c r="U27" s="29"/>
      <c r="V27" s="116"/>
      <c r="W27" s="53"/>
    </row>
    <row r="28" spans="1:26" ht="18" customHeight="1" x14ac:dyDescent="0.3">
      <c r="A28" s="15"/>
      <c r="B28" s="42"/>
      <c r="C28" s="37"/>
      <c r="D28" s="15"/>
      <c r="E28" s="108"/>
      <c r="F28" s="359" t="s">
        <v>38</v>
      </c>
      <c r="G28" s="360"/>
      <c r="H28" s="218">
        <f>P27-SUM('SO 15315'!K86:'SO 15315'!K185)</f>
        <v>0</v>
      </c>
      <c r="I28" s="21"/>
      <c r="J28" s="21"/>
      <c r="K28" s="22"/>
      <c r="L28" s="22"/>
      <c r="M28" s="22"/>
      <c r="N28" s="22"/>
      <c r="O28" s="77"/>
      <c r="P28" s="88">
        <f>ROUND(((ROUND(H28,2)*20)*1/100),2)</f>
        <v>0</v>
      </c>
      <c r="Q28" s="81"/>
      <c r="R28" s="22"/>
      <c r="S28" s="22"/>
      <c r="T28" s="22"/>
      <c r="U28" s="22"/>
      <c r="V28" s="117"/>
      <c r="W28" s="53"/>
    </row>
    <row r="29" spans="1:26" ht="18" customHeight="1" x14ac:dyDescent="0.3">
      <c r="A29" s="15"/>
      <c r="B29" s="42"/>
      <c r="C29" s="37"/>
      <c r="D29" s="15"/>
      <c r="E29" s="108"/>
      <c r="F29" s="361" t="s">
        <v>39</v>
      </c>
      <c r="G29" s="362"/>
      <c r="H29" s="33">
        <f>SUM('SO 15315'!K86:'SO 15315'!K185)</f>
        <v>0</v>
      </c>
      <c r="I29" s="25"/>
      <c r="J29" s="25"/>
      <c r="K29" s="26"/>
      <c r="L29" s="26"/>
      <c r="M29" s="26"/>
      <c r="N29" s="26"/>
      <c r="O29" s="74"/>
      <c r="P29" s="89">
        <f>ROUND(((ROUND(H29,2)*0)/100),2)</f>
        <v>0</v>
      </c>
      <c r="Q29" s="78"/>
      <c r="R29" s="26"/>
      <c r="S29" s="26"/>
      <c r="T29" s="26"/>
      <c r="U29" s="26"/>
      <c r="V29" s="113"/>
      <c r="W29" s="53"/>
    </row>
    <row r="30" spans="1:26" ht="18" customHeight="1" x14ac:dyDescent="0.3">
      <c r="A30" s="15"/>
      <c r="B30" s="42"/>
      <c r="C30" s="37"/>
      <c r="D30" s="15"/>
      <c r="E30" s="108"/>
      <c r="F30" s="363" t="s">
        <v>40</v>
      </c>
      <c r="G30" s="364"/>
      <c r="H30" s="103"/>
      <c r="I30" s="104"/>
      <c r="J30" s="21"/>
      <c r="K30" s="22"/>
      <c r="L30" s="22"/>
      <c r="M30" s="22"/>
      <c r="N30" s="22"/>
      <c r="O30" s="77"/>
      <c r="P30" s="105">
        <f>SUM(P27:P29)</f>
        <v>0</v>
      </c>
      <c r="Q30" s="78"/>
      <c r="R30" s="26"/>
      <c r="S30" s="26"/>
      <c r="T30" s="26"/>
      <c r="U30" s="26"/>
      <c r="V30" s="113"/>
      <c r="W30" s="53"/>
    </row>
    <row r="31" spans="1:26" ht="18" customHeight="1" x14ac:dyDescent="0.3">
      <c r="A31" s="15"/>
      <c r="B31" s="38"/>
      <c r="C31" s="30"/>
      <c r="D31" s="101"/>
      <c r="E31" s="109"/>
      <c r="F31" s="357"/>
      <c r="G31" s="379"/>
      <c r="H31" s="34"/>
      <c r="I31" s="25"/>
      <c r="J31" s="25"/>
      <c r="K31" s="26"/>
      <c r="L31" s="26"/>
      <c r="M31" s="26"/>
      <c r="N31" s="26"/>
      <c r="O31" s="74"/>
      <c r="P31" s="90"/>
      <c r="Q31" s="78"/>
      <c r="R31" s="26"/>
      <c r="S31" s="26"/>
      <c r="T31" s="26"/>
      <c r="U31" s="26"/>
      <c r="V31" s="113"/>
      <c r="W31" s="53"/>
    </row>
    <row r="32" spans="1:26" ht="18" customHeight="1" x14ac:dyDescent="0.3">
      <c r="A32" s="15"/>
      <c r="B32" s="110" t="s">
        <v>51</v>
      </c>
      <c r="C32" s="102"/>
      <c r="D32" s="19"/>
      <c r="E32" s="111" t="s">
        <v>52</v>
      </c>
      <c r="F32" s="73"/>
      <c r="G32" s="19"/>
      <c r="H32" s="35"/>
      <c r="I32" s="23"/>
      <c r="J32" s="23"/>
      <c r="K32" s="24"/>
      <c r="L32" s="24"/>
      <c r="M32" s="24"/>
      <c r="N32" s="24"/>
      <c r="O32" s="24"/>
      <c r="P32" s="18"/>
      <c r="Q32" s="24"/>
      <c r="R32" s="24"/>
      <c r="S32" s="24"/>
      <c r="T32" s="24"/>
      <c r="U32" s="24"/>
      <c r="V32" s="115"/>
      <c r="W32" s="53"/>
    </row>
    <row r="33" spans="1:23" ht="18" customHeight="1" x14ac:dyDescent="0.3">
      <c r="A33" s="15"/>
      <c r="B33" s="41"/>
      <c r="C33" s="36"/>
      <c r="D33" s="17"/>
      <c r="E33" s="17"/>
      <c r="F33" s="17"/>
      <c r="G33" s="17"/>
      <c r="H33" s="17"/>
      <c r="I33" s="17"/>
      <c r="J33" s="17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18"/>
      <c r="W33" s="53"/>
    </row>
    <row r="34" spans="1:23" ht="18" customHeight="1" x14ac:dyDescent="0.3">
      <c r="A34" s="15"/>
      <c r="B34" s="42"/>
      <c r="C34" s="37"/>
      <c r="D34" s="3"/>
      <c r="E34" s="3"/>
      <c r="F34" s="3"/>
      <c r="G34" s="3"/>
      <c r="H34" s="3"/>
      <c r="I34" s="3"/>
      <c r="J34" s="3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9"/>
      <c r="W34" s="53"/>
    </row>
    <row r="35" spans="1:23" ht="18" customHeight="1" x14ac:dyDescent="0.3">
      <c r="A35" s="15"/>
      <c r="B35" s="42"/>
      <c r="C35" s="37"/>
      <c r="D35" s="3"/>
      <c r="E35" s="3"/>
      <c r="F35" s="3"/>
      <c r="G35" s="3"/>
      <c r="H35" s="3"/>
      <c r="I35" s="3"/>
      <c r="J35" s="3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9"/>
      <c r="W35" s="53"/>
    </row>
    <row r="36" spans="1:23" ht="18" customHeight="1" x14ac:dyDescent="0.3">
      <c r="A36" s="15"/>
      <c r="B36" s="42"/>
      <c r="C36" s="37"/>
      <c r="D36" s="3"/>
      <c r="E36" s="3"/>
      <c r="F36" s="3"/>
      <c r="G36" s="3"/>
      <c r="H36" s="3"/>
      <c r="I36" s="3"/>
      <c r="J36" s="3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9"/>
      <c r="W36" s="53"/>
    </row>
    <row r="37" spans="1:23" ht="18" customHeight="1" x14ac:dyDescent="0.3">
      <c r="A37" s="15"/>
      <c r="B37" s="38"/>
      <c r="C37" s="30"/>
      <c r="D37" s="8"/>
      <c r="E37" s="8"/>
      <c r="F37" s="8"/>
      <c r="G37" s="8"/>
      <c r="H37" s="8"/>
      <c r="I37" s="8"/>
      <c r="J37" s="8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20"/>
      <c r="W37" s="53"/>
    </row>
    <row r="38" spans="1:23" ht="18" customHeight="1" x14ac:dyDescent="0.3">
      <c r="A38" s="15"/>
      <c r="B38" s="121"/>
      <c r="C38" s="122"/>
      <c r="D38" s="123"/>
      <c r="E38" s="123"/>
      <c r="F38" s="123"/>
      <c r="G38" s="123"/>
      <c r="H38" s="123"/>
      <c r="I38" s="123"/>
      <c r="J38" s="123"/>
      <c r="K38" s="124"/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125"/>
      <c r="W38" s="53"/>
    </row>
    <row r="39" spans="1:23" ht="18" customHeight="1" x14ac:dyDescent="0.3">
      <c r="A39" s="15"/>
      <c r="B39" s="42"/>
      <c r="C39" s="3"/>
      <c r="D39" s="3"/>
      <c r="E39" s="3"/>
      <c r="F39" s="3"/>
      <c r="G39" s="3"/>
      <c r="H39" s="3"/>
      <c r="I39" s="3"/>
      <c r="J39" s="3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216"/>
    </row>
    <row r="40" spans="1:23" ht="18" customHeight="1" x14ac:dyDescent="0.3">
      <c r="A40" s="15"/>
      <c r="B40" s="42"/>
      <c r="C40" s="3"/>
      <c r="D40" s="3"/>
      <c r="E40" s="3"/>
      <c r="F40" s="3"/>
      <c r="G40" s="3"/>
      <c r="H40" s="3"/>
      <c r="I40" s="3"/>
      <c r="J40" s="3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216"/>
    </row>
    <row r="41" spans="1:23" x14ac:dyDescent="0.3">
      <c r="A41" s="15"/>
      <c r="B41" s="42"/>
      <c r="C41" s="3"/>
      <c r="D41" s="3"/>
      <c r="E41" s="3"/>
      <c r="F41" s="3"/>
      <c r="G41" s="3"/>
      <c r="H41" s="3"/>
      <c r="I41" s="3"/>
      <c r="J41" s="3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216"/>
    </row>
    <row r="42" spans="1:23" x14ac:dyDescent="0.3">
      <c r="A42" s="131"/>
      <c r="B42" s="204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216"/>
    </row>
    <row r="43" spans="1:23" x14ac:dyDescent="0.3">
      <c r="A43" s="131"/>
      <c r="B43" s="205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53"/>
    </row>
    <row r="44" spans="1:23" ht="34.950000000000003" customHeight="1" x14ac:dyDescent="0.3">
      <c r="A44" s="131"/>
      <c r="B44" s="382" t="s">
        <v>0</v>
      </c>
      <c r="C44" s="383"/>
      <c r="D44" s="383"/>
      <c r="E44" s="383"/>
      <c r="F44" s="383"/>
      <c r="G44" s="383"/>
      <c r="H44" s="383"/>
      <c r="I44" s="383"/>
      <c r="J44" s="383"/>
      <c r="K44" s="383"/>
      <c r="L44" s="383"/>
      <c r="M44" s="383"/>
      <c r="N44" s="383"/>
      <c r="O44" s="383"/>
      <c r="P44" s="383"/>
      <c r="Q44" s="383"/>
      <c r="R44" s="383"/>
      <c r="S44" s="383"/>
      <c r="T44" s="383"/>
      <c r="U44" s="383"/>
      <c r="V44" s="384"/>
      <c r="W44" s="53"/>
    </row>
    <row r="45" spans="1:23" x14ac:dyDescent="0.3">
      <c r="A45" s="131"/>
      <c r="B45" s="206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18"/>
      <c r="W45" s="53"/>
    </row>
    <row r="46" spans="1:23" ht="19.95" customHeight="1" x14ac:dyDescent="0.3">
      <c r="A46" s="203"/>
      <c r="B46" s="385" t="s">
        <v>23</v>
      </c>
      <c r="C46" s="348"/>
      <c r="D46" s="348"/>
      <c r="E46" s="349"/>
      <c r="F46" s="347" t="s">
        <v>20</v>
      </c>
      <c r="G46" s="348"/>
      <c r="H46" s="349"/>
      <c r="I46" s="130"/>
      <c r="J46" s="3"/>
      <c r="K46" s="3"/>
      <c r="L46" s="3"/>
      <c r="M46" s="3"/>
      <c r="N46" s="3"/>
      <c r="O46" s="3"/>
      <c r="P46" s="3"/>
      <c r="Q46" s="11"/>
      <c r="R46" s="11"/>
      <c r="S46" s="11"/>
      <c r="T46" s="11"/>
      <c r="U46" s="11"/>
      <c r="V46" s="119"/>
      <c r="W46" s="53"/>
    </row>
    <row r="47" spans="1:23" ht="19.95" customHeight="1" x14ac:dyDescent="0.3">
      <c r="A47" s="203"/>
      <c r="B47" s="385" t="s">
        <v>24</v>
      </c>
      <c r="C47" s="348"/>
      <c r="D47" s="348"/>
      <c r="E47" s="349"/>
      <c r="F47" s="347" t="s">
        <v>18</v>
      </c>
      <c r="G47" s="348"/>
      <c r="H47" s="349"/>
      <c r="I47" s="130"/>
      <c r="J47" s="3"/>
      <c r="K47" s="3"/>
      <c r="L47" s="3"/>
      <c r="M47" s="3"/>
      <c r="N47" s="3"/>
      <c r="O47" s="3"/>
      <c r="P47" s="3"/>
      <c r="Q47" s="11"/>
      <c r="R47" s="11"/>
      <c r="S47" s="11"/>
      <c r="T47" s="11"/>
      <c r="U47" s="11"/>
      <c r="V47" s="119"/>
      <c r="W47" s="53"/>
    </row>
    <row r="48" spans="1:23" ht="19.95" customHeight="1" x14ac:dyDescent="0.3">
      <c r="A48" s="203"/>
      <c r="B48" s="385" t="s">
        <v>25</v>
      </c>
      <c r="C48" s="348"/>
      <c r="D48" s="348"/>
      <c r="E48" s="349"/>
      <c r="F48" s="347" t="s">
        <v>57</v>
      </c>
      <c r="G48" s="348"/>
      <c r="H48" s="349"/>
      <c r="I48" s="130"/>
      <c r="J48" s="3"/>
      <c r="K48" s="3"/>
      <c r="L48" s="3"/>
      <c r="M48" s="3"/>
      <c r="N48" s="3"/>
      <c r="O48" s="3"/>
      <c r="P48" s="3"/>
      <c r="Q48" s="11"/>
      <c r="R48" s="11"/>
      <c r="S48" s="11"/>
      <c r="T48" s="11"/>
      <c r="U48" s="11"/>
      <c r="V48" s="119"/>
      <c r="W48" s="53"/>
    </row>
    <row r="49" spans="1:26" ht="30" customHeight="1" x14ac:dyDescent="0.3">
      <c r="A49" s="203"/>
      <c r="B49" s="350" t="s">
        <v>1</v>
      </c>
      <c r="C49" s="351"/>
      <c r="D49" s="351"/>
      <c r="E49" s="351"/>
      <c r="F49" s="351"/>
      <c r="G49" s="351"/>
      <c r="H49" s="351"/>
      <c r="I49" s="352"/>
      <c r="J49" s="3"/>
      <c r="K49" s="3"/>
      <c r="L49" s="3"/>
      <c r="M49" s="3"/>
      <c r="N49" s="3"/>
      <c r="O49" s="3"/>
      <c r="P49" s="3"/>
      <c r="Q49" s="11"/>
      <c r="R49" s="11"/>
      <c r="S49" s="11"/>
      <c r="T49" s="11"/>
      <c r="U49" s="11"/>
      <c r="V49" s="119"/>
      <c r="W49" s="53"/>
    </row>
    <row r="50" spans="1:26" x14ac:dyDescent="0.3">
      <c r="A50" s="15"/>
      <c r="B50" s="207" t="s">
        <v>224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11"/>
      <c r="R50" s="11"/>
      <c r="S50" s="11"/>
      <c r="T50" s="11"/>
      <c r="U50" s="11"/>
      <c r="V50" s="119"/>
      <c r="W50" s="53"/>
    </row>
    <row r="51" spans="1:26" x14ac:dyDescent="0.3">
      <c r="A51" s="15"/>
      <c r="B51" s="42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11"/>
      <c r="R51" s="11"/>
      <c r="S51" s="11"/>
      <c r="T51" s="11"/>
      <c r="U51" s="11"/>
      <c r="V51" s="119"/>
      <c r="W51" s="53"/>
    </row>
    <row r="52" spans="1:26" x14ac:dyDescent="0.3">
      <c r="A52" s="15"/>
      <c r="B52" s="42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11"/>
      <c r="R52" s="11"/>
      <c r="S52" s="11"/>
      <c r="T52" s="11"/>
      <c r="U52" s="11"/>
      <c r="V52" s="119"/>
      <c r="W52" s="53"/>
    </row>
    <row r="53" spans="1:26" x14ac:dyDescent="0.3">
      <c r="A53" s="15"/>
      <c r="B53" s="207" t="s">
        <v>58</v>
      </c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11"/>
      <c r="R53" s="11"/>
      <c r="S53" s="11"/>
      <c r="T53" s="11"/>
      <c r="U53" s="11"/>
      <c r="V53" s="119"/>
      <c r="W53" s="53"/>
    </row>
    <row r="54" spans="1:26" x14ac:dyDescent="0.3">
      <c r="A54" s="2"/>
      <c r="B54" s="380" t="s">
        <v>54</v>
      </c>
      <c r="C54" s="381"/>
      <c r="D54" s="129"/>
      <c r="E54" s="129" t="s">
        <v>48</v>
      </c>
      <c r="F54" s="129" t="s">
        <v>49</v>
      </c>
      <c r="G54" s="129" t="s">
        <v>32</v>
      </c>
      <c r="H54" s="129" t="s">
        <v>55</v>
      </c>
      <c r="I54" s="129" t="s">
        <v>56</v>
      </c>
      <c r="J54" s="128"/>
      <c r="K54" s="128"/>
      <c r="L54" s="128"/>
      <c r="M54" s="128"/>
      <c r="N54" s="128"/>
      <c r="O54" s="128"/>
      <c r="P54" s="128"/>
      <c r="Q54" s="126"/>
      <c r="R54" s="126"/>
      <c r="S54" s="126"/>
      <c r="T54" s="126"/>
      <c r="U54" s="126"/>
      <c r="V54" s="150"/>
      <c r="W54" s="53"/>
    </row>
    <row r="55" spans="1:26" x14ac:dyDescent="0.3">
      <c r="A55" s="10"/>
      <c r="B55" s="377" t="s">
        <v>59</v>
      </c>
      <c r="C55" s="378"/>
      <c r="D55" s="378"/>
      <c r="E55" s="136"/>
      <c r="F55" s="136"/>
      <c r="G55" s="136"/>
      <c r="H55" s="137"/>
      <c r="I55" s="137"/>
      <c r="J55" s="137"/>
      <c r="K55" s="137"/>
      <c r="L55" s="137"/>
      <c r="M55" s="137"/>
      <c r="N55" s="137"/>
      <c r="O55" s="137"/>
      <c r="P55" s="137"/>
      <c r="Q55" s="138"/>
      <c r="R55" s="138"/>
      <c r="S55" s="138"/>
      <c r="T55" s="138"/>
      <c r="U55" s="138"/>
      <c r="V55" s="151"/>
      <c r="W55" s="217"/>
      <c r="X55" s="139"/>
      <c r="Y55" s="139"/>
      <c r="Z55" s="139"/>
    </row>
    <row r="56" spans="1:26" x14ac:dyDescent="0.3">
      <c r="A56" s="10"/>
      <c r="B56" s="365" t="s">
        <v>60</v>
      </c>
      <c r="C56" s="366"/>
      <c r="D56" s="366"/>
      <c r="E56" s="140">
        <f>'SO 15315'!L97</f>
        <v>0</v>
      </c>
      <c r="F56" s="140">
        <f>'SO 15315'!M97</f>
        <v>0</v>
      </c>
      <c r="G56" s="140">
        <f>'SO 15315'!I97</f>
        <v>0</v>
      </c>
      <c r="H56" s="141">
        <f>'SO 15315'!S97</f>
        <v>0</v>
      </c>
      <c r="I56" s="141">
        <f>'SO 15315'!V97</f>
        <v>0</v>
      </c>
      <c r="J56" s="141"/>
      <c r="K56" s="141"/>
      <c r="L56" s="141"/>
      <c r="M56" s="141"/>
      <c r="N56" s="141"/>
      <c r="O56" s="141"/>
      <c r="P56" s="141"/>
      <c r="Q56" s="139"/>
      <c r="R56" s="139"/>
      <c r="S56" s="139"/>
      <c r="T56" s="139"/>
      <c r="U56" s="139"/>
      <c r="V56" s="152"/>
      <c r="W56" s="217"/>
      <c r="X56" s="139"/>
      <c r="Y56" s="139"/>
      <c r="Z56" s="139"/>
    </row>
    <row r="57" spans="1:26" x14ac:dyDescent="0.3">
      <c r="A57" s="10"/>
      <c r="B57" s="365" t="s">
        <v>61</v>
      </c>
      <c r="C57" s="366"/>
      <c r="D57" s="366"/>
      <c r="E57" s="140">
        <f>'SO 15315'!L108</f>
        <v>0</v>
      </c>
      <c r="F57" s="140">
        <f>'SO 15315'!M108</f>
        <v>0</v>
      </c>
      <c r="G57" s="140">
        <f>'SO 15315'!I108</f>
        <v>0</v>
      </c>
      <c r="H57" s="141">
        <f>'SO 15315'!S108</f>
        <v>23.97</v>
      </c>
      <c r="I57" s="141">
        <f>'SO 15315'!V108</f>
        <v>0</v>
      </c>
      <c r="J57" s="141"/>
      <c r="K57" s="141"/>
      <c r="L57" s="141"/>
      <c r="M57" s="141"/>
      <c r="N57" s="141"/>
      <c r="O57" s="141"/>
      <c r="P57" s="141"/>
      <c r="Q57" s="139"/>
      <c r="R57" s="139"/>
      <c r="S57" s="139"/>
      <c r="T57" s="139"/>
      <c r="U57" s="139"/>
      <c r="V57" s="152"/>
      <c r="W57" s="217"/>
      <c r="X57" s="139"/>
      <c r="Y57" s="139"/>
      <c r="Z57" s="139"/>
    </row>
    <row r="58" spans="1:26" x14ac:dyDescent="0.3">
      <c r="A58" s="10"/>
      <c r="B58" s="365" t="s">
        <v>62</v>
      </c>
      <c r="C58" s="366"/>
      <c r="D58" s="366"/>
      <c r="E58" s="140">
        <f>'SO 15315'!L114</f>
        <v>0</v>
      </c>
      <c r="F58" s="140">
        <f>'SO 15315'!M114</f>
        <v>0</v>
      </c>
      <c r="G58" s="140">
        <f>'SO 15315'!I114</f>
        <v>0</v>
      </c>
      <c r="H58" s="141">
        <f>'SO 15315'!S114</f>
        <v>0</v>
      </c>
      <c r="I58" s="141">
        <f>'SO 15315'!V114</f>
        <v>0</v>
      </c>
      <c r="J58" s="141"/>
      <c r="K58" s="141"/>
      <c r="L58" s="141"/>
      <c r="M58" s="141"/>
      <c r="N58" s="141"/>
      <c r="O58" s="141"/>
      <c r="P58" s="141"/>
      <c r="Q58" s="139"/>
      <c r="R58" s="139"/>
      <c r="S58" s="139"/>
      <c r="T58" s="139"/>
      <c r="U58" s="139"/>
      <c r="V58" s="152"/>
      <c r="W58" s="217"/>
      <c r="X58" s="139"/>
      <c r="Y58" s="139"/>
      <c r="Z58" s="139"/>
    </row>
    <row r="59" spans="1:26" x14ac:dyDescent="0.3">
      <c r="A59" s="10"/>
      <c r="B59" s="365" t="s">
        <v>63</v>
      </c>
      <c r="C59" s="366"/>
      <c r="D59" s="366"/>
      <c r="E59" s="140">
        <f>'SO 15315'!L118</f>
        <v>0</v>
      </c>
      <c r="F59" s="140">
        <f>'SO 15315'!M118</f>
        <v>0</v>
      </c>
      <c r="G59" s="140">
        <f>'SO 15315'!I118</f>
        <v>0</v>
      </c>
      <c r="H59" s="141">
        <f>'SO 15315'!S118</f>
        <v>0</v>
      </c>
      <c r="I59" s="141">
        <f>'SO 15315'!V118</f>
        <v>0</v>
      </c>
      <c r="J59" s="141"/>
      <c r="K59" s="141"/>
      <c r="L59" s="141"/>
      <c r="M59" s="141"/>
      <c r="N59" s="141"/>
      <c r="O59" s="141"/>
      <c r="P59" s="141"/>
      <c r="Q59" s="139"/>
      <c r="R59" s="139"/>
      <c r="S59" s="139"/>
      <c r="T59" s="139"/>
      <c r="U59" s="139"/>
      <c r="V59" s="152"/>
      <c r="W59" s="217"/>
      <c r="X59" s="139"/>
      <c r="Y59" s="139"/>
      <c r="Z59" s="139"/>
    </row>
    <row r="60" spans="1:26" x14ac:dyDescent="0.3">
      <c r="A60" s="10"/>
      <c r="B60" s="365" t="s">
        <v>64</v>
      </c>
      <c r="C60" s="366"/>
      <c r="D60" s="366"/>
      <c r="E60" s="140">
        <f>'SO 15315'!L122</f>
        <v>0</v>
      </c>
      <c r="F60" s="140">
        <f>'SO 15315'!M122</f>
        <v>0</v>
      </c>
      <c r="G60" s="140">
        <f>'SO 15315'!I122</f>
        <v>0</v>
      </c>
      <c r="H60" s="141">
        <f>'SO 15315'!S122</f>
        <v>0</v>
      </c>
      <c r="I60" s="141">
        <f>'SO 15315'!V122</f>
        <v>0</v>
      </c>
      <c r="J60" s="141"/>
      <c r="K60" s="141"/>
      <c r="L60" s="141"/>
      <c r="M60" s="141"/>
      <c r="N60" s="141"/>
      <c r="O60" s="141"/>
      <c r="P60" s="141"/>
      <c r="Q60" s="139"/>
      <c r="R60" s="139"/>
      <c r="S60" s="139"/>
      <c r="T60" s="139"/>
      <c r="U60" s="139"/>
      <c r="V60" s="152"/>
      <c r="W60" s="217"/>
      <c r="X60" s="139"/>
      <c r="Y60" s="139"/>
      <c r="Z60" s="139"/>
    </row>
    <row r="61" spans="1:26" x14ac:dyDescent="0.3">
      <c r="A61" s="10"/>
      <c r="B61" s="367" t="s">
        <v>59</v>
      </c>
      <c r="C61" s="368"/>
      <c r="D61" s="368"/>
      <c r="E61" s="142">
        <f>'SO 15315'!L124</f>
        <v>0</v>
      </c>
      <c r="F61" s="142">
        <f>'SO 15315'!M124</f>
        <v>0</v>
      </c>
      <c r="G61" s="142">
        <f>'SO 15315'!I124</f>
        <v>0</v>
      </c>
      <c r="H61" s="143">
        <f>'SO 15315'!S124</f>
        <v>23.97</v>
      </c>
      <c r="I61" s="143">
        <f>'SO 15315'!V124</f>
        <v>0</v>
      </c>
      <c r="J61" s="143"/>
      <c r="K61" s="143"/>
      <c r="L61" s="143"/>
      <c r="M61" s="143"/>
      <c r="N61" s="143"/>
      <c r="O61" s="143"/>
      <c r="P61" s="143"/>
      <c r="Q61" s="139"/>
      <c r="R61" s="139"/>
      <c r="S61" s="139"/>
      <c r="T61" s="139"/>
      <c r="U61" s="139"/>
      <c r="V61" s="152"/>
      <c r="W61" s="217"/>
      <c r="X61" s="139"/>
      <c r="Y61" s="139"/>
      <c r="Z61" s="139"/>
    </row>
    <row r="62" spans="1:26" x14ac:dyDescent="0.3">
      <c r="A62" s="1"/>
      <c r="B62" s="208"/>
      <c r="C62" s="1"/>
      <c r="D62" s="1"/>
      <c r="E62" s="133"/>
      <c r="F62" s="133"/>
      <c r="G62" s="133"/>
      <c r="H62" s="134"/>
      <c r="I62" s="134"/>
      <c r="J62" s="134"/>
      <c r="K62" s="134"/>
      <c r="L62" s="134"/>
      <c r="M62" s="134"/>
      <c r="N62" s="134"/>
      <c r="O62" s="134"/>
      <c r="P62" s="134"/>
      <c r="V62" s="153"/>
      <c r="W62" s="53"/>
    </row>
    <row r="63" spans="1:26" x14ac:dyDescent="0.3">
      <c r="A63" s="10"/>
      <c r="B63" s="367" t="s">
        <v>65</v>
      </c>
      <c r="C63" s="368"/>
      <c r="D63" s="368"/>
      <c r="E63" s="140"/>
      <c r="F63" s="140"/>
      <c r="G63" s="140"/>
      <c r="H63" s="141"/>
      <c r="I63" s="141"/>
      <c r="J63" s="141"/>
      <c r="K63" s="141"/>
      <c r="L63" s="141"/>
      <c r="M63" s="141"/>
      <c r="N63" s="141"/>
      <c r="O63" s="141"/>
      <c r="P63" s="141"/>
      <c r="Q63" s="139"/>
      <c r="R63" s="139"/>
      <c r="S63" s="139"/>
      <c r="T63" s="139"/>
      <c r="U63" s="139"/>
      <c r="V63" s="152"/>
      <c r="W63" s="217"/>
      <c r="X63" s="139"/>
      <c r="Y63" s="139"/>
      <c r="Z63" s="139"/>
    </row>
    <row r="64" spans="1:26" x14ac:dyDescent="0.3">
      <c r="A64" s="10"/>
      <c r="B64" s="365" t="s">
        <v>66</v>
      </c>
      <c r="C64" s="366"/>
      <c r="D64" s="366"/>
      <c r="E64" s="140">
        <f>'SO 15315'!L131</f>
        <v>0</v>
      </c>
      <c r="F64" s="140">
        <f>'SO 15315'!M131</f>
        <v>0</v>
      </c>
      <c r="G64" s="140">
        <f>'SO 15315'!I131</f>
        <v>0</v>
      </c>
      <c r="H64" s="141">
        <f>'SO 15315'!S131</f>
        <v>0</v>
      </c>
      <c r="I64" s="141">
        <f>'SO 15315'!V131</f>
        <v>0</v>
      </c>
      <c r="J64" s="141"/>
      <c r="K64" s="141"/>
      <c r="L64" s="141"/>
      <c r="M64" s="141"/>
      <c r="N64" s="141"/>
      <c r="O64" s="141"/>
      <c r="P64" s="141"/>
      <c r="Q64" s="139"/>
      <c r="R64" s="139"/>
      <c r="S64" s="139"/>
      <c r="T64" s="139"/>
      <c r="U64" s="139"/>
      <c r="V64" s="152"/>
      <c r="W64" s="217"/>
      <c r="X64" s="139"/>
      <c r="Y64" s="139"/>
      <c r="Z64" s="139"/>
    </row>
    <row r="65" spans="1:26" x14ac:dyDescent="0.3">
      <c r="A65" s="10"/>
      <c r="B65" s="365" t="s">
        <v>67</v>
      </c>
      <c r="C65" s="366"/>
      <c r="D65" s="366"/>
      <c r="E65" s="140">
        <f>'SO 15315'!L151</f>
        <v>0</v>
      </c>
      <c r="F65" s="140">
        <f>'SO 15315'!M151</f>
        <v>0</v>
      </c>
      <c r="G65" s="140">
        <f>'SO 15315'!I151</f>
        <v>0</v>
      </c>
      <c r="H65" s="141">
        <f>'SO 15315'!S151</f>
        <v>0.08</v>
      </c>
      <c r="I65" s="141">
        <f>'SO 15315'!V151</f>
        <v>0</v>
      </c>
      <c r="J65" s="141"/>
      <c r="K65" s="141"/>
      <c r="L65" s="141"/>
      <c r="M65" s="141"/>
      <c r="N65" s="141"/>
      <c r="O65" s="141"/>
      <c r="P65" s="141"/>
      <c r="Q65" s="139"/>
      <c r="R65" s="139"/>
      <c r="S65" s="139"/>
      <c r="T65" s="139"/>
      <c r="U65" s="139"/>
      <c r="V65" s="152"/>
      <c r="W65" s="217"/>
      <c r="X65" s="139"/>
      <c r="Y65" s="139"/>
      <c r="Z65" s="139"/>
    </row>
    <row r="66" spans="1:26" x14ac:dyDescent="0.3">
      <c r="A66" s="10"/>
      <c r="B66" s="365" t="s">
        <v>68</v>
      </c>
      <c r="C66" s="366"/>
      <c r="D66" s="366"/>
      <c r="E66" s="140">
        <f>'SO 15315'!L166</f>
        <v>0</v>
      </c>
      <c r="F66" s="140">
        <f>'SO 15315'!M166</f>
        <v>0</v>
      </c>
      <c r="G66" s="140">
        <f>'SO 15315'!I166</f>
        <v>0</v>
      </c>
      <c r="H66" s="141">
        <f>'SO 15315'!S166</f>
        <v>0.03</v>
      </c>
      <c r="I66" s="141">
        <f>'SO 15315'!V166</f>
        <v>0</v>
      </c>
      <c r="J66" s="141"/>
      <c r="K66" s="141"/>
      <c r="L66" s="141"/>
      <c r="M66" s="141"/>
      <c r="N66" s="141"/>
      <c r="O66" s="141"/>
      <c r="P66" s="141"/>
      <c r="Q66" s="139"/>
      <c r="R66" s="139"/>
      <c r="S66" s="139"/>
      <c r="T66" s="139"/>
      <c r="U66" s="139"/>
      <c r="V66" s="152"/>
      <c r="W66" s="217"/>
      <c r="X66" s="139"/>
      <c r="Y66" s="139"/>
      <c r="Z66" s="139"/>
    </row>
    <row r="67" spans="1:26" x14ac:dyDescent="0.3">
      <c r="A67" s="10"/>
      <c r="B67" s="365" t="s">
        <v>69</v>
      </c>
      <c r="C67" s="366"/>
      <c r="D67" s="366"/>
      <c r="E67" s="140">
        <f>'SO 15315'!L175</f>
        <v>0</v>
      </c>
      <c r="F67" s="140">
        <f>'SO 15315'!M175</f>
        <v>0</v>
      </c>
      <c r="G67" s="140">
        <f>'SO 15315'!I175</f>
        <v>0</v>
      </c>
      <c r="H67" s="141">
        <f>'SO 15315'!S175</f>
        <v>0</v>
      </c>
      <c r="I67" s="141">
        <f>'SO 15315'!V175</f>
        <v>0</v>
      </c>
      <c r="J67" s="141"/>
      <c r="K67" s="141"/>
      <c r="L67" s="141"/>
      <c r="M67" s="141"/>
      <c r="N67" s="141"/>
      <c r="O67" s="141"/>
      <c r="P67" s="141"/>
      <c r="Q67" s="139"/>
      <c r="R67" s="139"/>
      <c r="S67" s="139"/>
      <c r="T67" s="139"/>
      <c r="U67" s="139"/>
      <c r="V67" s="152"/>
      <c r="W67" s="217"/>
      <c r="X67" s="139"/>
      <c r="Y67" s="139"/>
      <c r="Z67" s="139"/>
    </row>
    <row r="68" spans="1:26" x14ac:dyDescent="0.3">
      <c r="A68" s="10"/>
      <c r="B68" s="365" t="s">
        <v>70</v>
      </c>
      <c r="C68" s="366"/>
      <c r="D68" s="366"/>
      <c r="E68" s="140">
        <f>'SO 15315'!L183</f>
        <v>0</v>
      </c>
      <c r="F68" s="140">
        <f>'SO 15315'!M183</f>
        <v>0</v>
      </c>
      <c r="G68" s="140">
        <f>'SO 15315'!I183</f>
        <v>0</v>
      </c>
      <c r="H68" s="141">
        <f>'SO 15315'!S183</f>
        <v>0.03</v>
      </c>
      <c r="I68" s="141">
        <f>'SO 15315'!V183</f>
        <v>0</v>
      </c>
      <c r="J68" s="141"/>
      <c r="K68" s="141"/>
      <c r="L68" s="141"/>
      <c r="M68" s="141"/>
      <c r="N68" s="141"/>
      <c r="O68" s="141"/>
      <c r="P68" s="141"/>
      <c r="Q68" s="139"/>
      <c r="R68" s="139"/>
      <c r="S68" s="139"/>
      <c r="T68" s="139"/>
      <c r="U68" s="139"/>
      <c r="V68" s="152"/>
      <c r="W68" s="217"/>
      <c r="X68" s="139"/>
      <c r="Y68" s="139"/>
      <c r="Z68" s="139"/>
    </row>
    <row r="69" spans="1:26" x14ac:dyDescent="0.3">
      <c r="A69" s="10"/>
      <c r="B69" s="367" t="s">
        <v>65</v>
      </c>
      <c r="C69" s="368"/>
      <c r="D69" s="368"/>
      <c r="E69" s="142">
        <f>'SO 15315'!L185</f>
        <v>0</v>
      </c>
      <c r="F69" s="142">
        <f>'SO 15315'!M185</f>
        <v>0</v>
      </c>
      <c r="G69" s="142">
        <f>'SO 15315'!I185</f>
        <v>0</v>
      </c>
      <c r="H69" s="143">
        <f>'SO 15315'!S185</f>
        <v>0.14000000000000001</v>
      </c>
      <c r="I69" s="143">
        <f>'SO 15315'!V185</f>
        <v>0</v>
      </c>
      <c r="J69" s="143"/>
      <c r="K69" s="143"/>
      <c r="L69" s="143"/>
      <c r="M69" s="143"/>
      <c r="N69" s="143"/>
      <c r="O69" s="143"/>
      <c r="P69" s="143"/>
      <c r="Q69" s="139"/>
      <c r="R69" s="139"/>
      <c r="S69" s="139"/>
      <c r="T69" s="139"/>
      <c r="U69" s="139"/>
      <c r="V69" s="152"/>
      <c r="W69" s="217"/>
      <c r="X69" s="139"/>
      <c r="Y69" s="139"/>
      <c r="Z69" s="139"/>
    </row>
    <row r="70" spans="1:26" x14ac:dyDescent="0.3">
      <c r="A70" s="1"/>
      <c r="B70" s="208"/>
      <c r="C70" s="1"/>
      <c r="D70" s="1"/>
      <c r="E70" s="133"/>
      <c r="F70" s="133"/>
      <c r="G70" s="133"/>
      <c r="H70" s="134"/>
      <c r="I70" s="134"/>
      <c r="J70" s="134"/>
      <c r="K70" s="134"/>
      <c r="L70" s="134"/>
      <c r="M70" s="134"/>
      <c r="N70" s="134"/>
      <c r="O70" s="134"/>
      <c r="P70" s="134"/>
      <c r="V70" s="153"/>
      <c r="W70" s="53"/>
    </row>
    <row r="71" spans="1:26" x14ac:dyDescent="0.3">
      <c r="A71" s="144"/>
      <c r="B71" s="369" t="s">
        <v>71</v>
      </c>
      <c r="C71" s="370"/>
      <c r="D71" s="370"/>
      <c r="E71" s="146">
        <f>'SO 15315'!L186</f>
        <v>0</v>
      </c>
      <c r="F71" s="146">
        <f>'SO 15315'!M186</f>
        <v>0</v>
      </c>
      <c r="G71" s="146">
        <f>'SO 15315'!I186</f>
        <v>0</v>
      </c>
      <c r="H71" s="147">
        <f>'SO 15315'!S186</f>
        <v>24.11</v>
      </c>
      <c r="I71" s="147">
        <f>'SO 15315'!V186</f>
        <v>0</v>
      </c>
      <c r="J71" s="148"/>
      <c r="K71" s="148"/>
      <c r="L71" s="148"/>
      <c r="M71" s="148"/>
      <c r="N71" s="148"/>
      <c r="O71" s="148"/>
      <c r="P71" s="148"/>
      <c r="Q71" s="149"/>
      <c r="R71" s="149"/>
      <c r="S71" s="149"/>
      <c r="T71" s="149"/>
      <c r="U71" s="149"/>
      <c r="V71" s="154"/>
      <c r="W71" s="217"/>
      <c r="X71" s="145"/>
      <c r="Y71" s="145"/>
      <c r="Z71" s="145"/>
    </row>
    <row r="72" spans="1:26" x14ac:dyDescent="0.3">
      <c r="A72" s="15"/>
      <c r="B72" s="42"/>
      <c r="C72" s="3"/>
      <c r="D72" s="3"/>
      <c r="E72" s="14"/>
      <c r="F72" s="14"/>
      <c r="G72" s="14"/>
      <c r="H72" s="155"/>
      <c r="I72" s="155"/>
      <c r="J72" s="155"/>
      <c r="K72" s="155"/>
      <c r="L72" s="155"/>
      <c r="M72" s="155"/>
      <c r="N72" s="155"/>
      <c r="O72" s="155"/>
      <c r="P72" s="155"/>
      <c r="Q72" s="11"/>
      <c r="R72" s="11"/>
      <c r="S72" s="11"/>
      <c r="T72" s="11"/>
      <c r="U72" s="11"/>
      <c r="V72" s="11"/>
      <c r="W72" s="53"/>
    </row>
    <row r="73" spans="1:26" x14ac:dyDescent="0.3">
      <c r="A73" s="15"/>
      <c r="B73" s="42"/>
      <c r="C73" s="3"/>
      <c r="D73" s="3"/>
      <c r="E73" s="14"/>
      <c r="F73" s="14"/>
      <c r="G73" s="14"/>
      <c r="H73" s="155"/>
      <c r="I73" s="155"/>
      <c r="J73" s="155"/>
      <c r="K73" s="155"/>
      <c r="L73" s="155"/>
      <c r="M73" s="155"/>
      <c r="N73" s="155"/>
      <c r="O73" s="155"/>
      <c r="P73" s="155"/>
      <c r="Q73" s="11"/>
      <c r="R73" s="11"/>
      <c r="S73" s="11"/>
      <c r="T73" s="11"/>
      <c r="U73" s="11"/>
      <c r="V73" s="11"/>
      <c r="W73" s="53"/>
    </row>
    <row r="74" spans="1:26" x14ac:dyDescent="0.3">
      <c r="A74" s="15"/>
      <c r="B74" s="38"/>
      <c r="C74" s="8"/>
      <c r="D74" s="8"/>
      <c r="E74" s="27"/>
      <c r="F74" s="27"/>
      <c r="G74" s="27"/>
      <c r="H74" s="156"/>
      <c r="I74" s="156"/>
      <c r="J74" s="156"/>
      <c r="K74" s="156"/>
      <c r="L74" s="156"/>
      <c r="M74" s="156"/>
      <c r="N74" s="156"/>
      <c r="O74" s="156"/>
      <c r="P74" s="156"/>
      <c r="Q74" s="16"/>
      <c r="R74" s="16"/>
      <c r="S74" s="16"/>
      <c r="T74" s="16"/>
      <c r="U74" s="16"/>
      <c r="V74" s="16"/>
      <c r="W74" s="53"/>
    </row>
    <row r="75" spans="1:26" ht="34.950000000000003" customHeight="1" x14ac:dyDescent="0.3">
      <c r="A75" s="1"/>
      <c r="B75" s="371" t="s">
        <v>72</v>
      </c>
      <c r="C75" s="372"/>
      <c r="D75" s="372"/>
      <c r="E75" s="372"/>
      <c r="F75" s="372"/>
      <c r="G75" s="372"/>
      <c r="H75" s="372"/>
      <c r="I75" s="372"/>
      <c r="J75" s="372"/>
      <c r="K75" s="372"/>
      <c r="L75" s="372"/>
      <c r="M75" s="372"/>
      <c r="N75" s="372"/>
      <c r="O75" s="372"/>
      <c r="P75" s="372"/>
      <c r="Q75" s="372"/>
      <c r="R75" s="372"/>
      <c r="S75" s="372"/>
      <c r="T75" s="372"/>
      <c r="U75" s="372"/>
      <c r="V75" s="372"/>
      <c r="W75" s="53"/>
    </row>
    <row r="76" spans="1:26" x14ac:dyDescent="0.3">
      <c r="A76" s="15"/>
      <c r="B76" s="97"/>
      <c r="C76" s="19"/>
      <c r="D76" s="19"/>
      <c r="E76" s="99"/>
      <c r="F76" s="99"/>
      <c r="G76" s="99"/>
      <c r="H76" s="170"/>
      <c r="I76" s="170"/>
      <c r="J76" s="170"/>
      <c r="K76" s="170"/>
      <c r="L76" s="170"/>
      <c r="M76" s="170"/>
      <c r="N76" s="170"/>
      <c r="O76" s="170"/>
      <c r="P76" s="170"/>
      <c r="Q76" s="20"/>
      <c r="R76" s="20"/>
      <c r="S76" s="20"/>
      <c r="T76" s="20"/>
      <c r="U76" s="20"/>
      <c r="V76" s="20"/>
      <c r="W76" s="53"/>
    </row>
    <row r="77" spans="1:26" ht="19.95" customHeight="1" x14ac:dyDescent="0.3">
      <c r="A77" s="203"/>
      <c r="B77" s="374" t="s">
        <v>23</v>
      </c>
      <c r="C77" s="375"/>
      <c r="D77" s="375"/>
      <c r="E77" s="376"/>
      <c r="F77" s="168"/>
      <c r="G77" s="168"/>
      <c r="H77" s="169" t="s">
        <v>83</v>
      </c>
      <c r="I77" s="387" t="s">
        <v>84</v>
      </c>
      <c r="J77" s="388"/>
      <c r="K77" s="388"/>
      <c r="L77" s="388"/>
      <c r="M77" s="388"/>
      <c r="N77" s="388"/>
      <c r="O77" s="388"/>
      <c r="P77" s="389"/>
      <c r="Q77" s="18"/>
      <c r="R77" s="18"/>
      <c r="S77" s="18"/>
      <c r="T77" s="18"/>
      <c r="U77" s="18"/>
      <c r="V77" s="18"/>
      <c r="W77" s="53"/>
    </row>
    <row r="78" spans="1:26" ht="19.95" customHeight="1" x14ac:dyDescent="0.3">
      <c r="A78" s="203"/>
      <c r="B78" s="385" t="s">
        <v>24</v>
      </c>
      <c r="C78" s="348"/>
      <c r="D78" s="348"/>
      <c r="E78" s="349"/>
      <c r="F78" s="164"/>
      <c r="G78" s="164"/>
      <c r="H78" s="165" t="s">
        <v>18</v>
      </c>
      <c r="I78" s="165"/>
      <c r="J78" s="155"/>
      <c r="K78" s="155"/>
      <c r="L78" s="155"/>
      <c r="M78" s="155"/>
      <c r="N78" s="155"/>
      <c r="O78" s="155"/>
      <c r="P78" s="155"/>
      <c r="Q78" s="11"/>
      <c r="R78" s="11"/>
      <c r="S78" s="11"/>
      <c r="T78" s="11"/>
      <c r="U78" s="11"/>
      <c r="V78" s="11"/>
      <c r="W78" s="53"/>
    </row>
    <row r="79" spans="1:26" ht="19.95" customHeight="1" x14ac:dyDescent="0.3">
      <c r="A79" s="203"/>
      <c r="B79" s="385" t="s">
        <v>25</v>
      </c>
      <c r="C79" s="348"/>
      <c r="D79" s="348"/>
      <c r="E79" s="349"/>
      <c r="F79" s="164"/>
      <c r="G79" s="164"/>
      <c r="H79" s="165" t="s">
        <v>85</v>
      </c>
      <c r="I79" s="165" t="s">
        <v>22</v>
      </c>
      <c r="J79" s="155"/>
      <c r="K79" s="155"/>
      <c r="L79" s="155"/>
      <c r="M79" s="155"/>
      <c r="N79" s="155"/>
      <c r="O79" s="155"/>
      <c r="P79" s="155"/>
      <c r="Q79" s="11"/>
      <c r="R79" s="11"/>
      <c r="S79" s="11"/>
      <c r="T79" s="11"/>
      <c r="U79" s="11"/>
      <c r="V79" s="11"/>
      <c r="W79" s="53"/>
    </row>
    <row r="80" spans="1:26" ht="19.95" customHeight="1" x14ac:dyDescent="0.3">
      <c r="A80" s="15"/>
      <c r="B80" s="207" t="s">
        <v>86</v>
      </c>
      <c r="C80" s="3"/>
      <c r="D80" s="3"/>
      <c r="E80" s="14"/>
      <c r="F80" s="14"/>
      <c r="G80" s="14"/>
      <c r="H80" s="155"/>
      <c r="I80" s="155"/>
      <c r="J80" s="155"/>
      <c r="K80" s="155"/>
      <c r="L80" s="155"/>
      <c r="M80" s="155"/>
      <c r="N80" s="155"/>
      <c r="O80" s="155"/>
      <c r="P80" s="155"/>
      <c r="Q80" s="11"/>
      <c r="R80" s="11"/>
      <c r="S80" s="11"/>
      <c r="T80" s="11"/>
      <c r="U80" s="11"/>
      <c r="V80" s="11"/>
      <c r="W80" s="53"/>
    </row>
    <row r="81" spans="1:26" ht="19.95" customHeight="1" x14ac:dyDescent="0.3">
      <c r="A81" s="15"/>
      <c r="B81" s="207" t="s">
        <v>224</v>
      </c>
      <c r="C81" s="3"/>
      <c r="D81" s="3"/>
      <c r="E81" s="14"/>
      <c r="F81" s="14"/>
      <c r="G81" s="14"/>
      <c r="H81" s="155"/>
      <c r="I81" s="155"/>
      <c r="J81" s="155"/>
      <c r="K81" s="155"/>
      <c r="L81" s="155"/>
      <c r="M81" s="155"/>
      <c r="N81" s="155"/>
      <c r="O81" s="155"/>
      <c r="P81" s="155"/>
      <c r="Q81" s="11"/>
      <c r="R81" s="11"/>
      <c r="S81" s="11"/>
      <c r="T81" s="11"/>
      <c r="U81" s="11"/>
      <c r="V81" s="11"/>
      <c r="W81" s="53"/>
    </row>
    <row r="82" spans="1:26" ht="19.95" customHeight="1" x14ac:dyDescent="0.3">
      <c r="A82" s="15"/>
      <c r="B82" s="42"/>
      <c r="C82" s="3"/>
      <c r="D82" s="3"/>
      <c r="E82" s="14"/>
      <c r="F82" s="14"/>
      <c r="G82" s="14"/>
      <c r="H82" s="155"/>
      <c r="I82" s="155"/>
      <c r="J82" s="155"/>
      <c r="K82" s="155"/>
      <c r="L82" s="155"/>
      <c r="M82" s="155"/>
      <c r="N82" s="155"/>
      <c r="O82" s="155"/>
      <c r="P82" s="155"/>
      <c r="Q82" s="11"/>
      <c r="R82" s="11"/>
      <c r="S82" s="11"/>
      <c r="T82" s="11"/>
      <c r="U82" s="11"/>
      <c r="V82" s="11"/>
      <c r="W82" s="53"/>
    </row>
    <row r="83" spans="1:26" ht="19.95" customHeight="1" x14ac:dyDescent="0.3">
      <c r="A83" s="15"/>
      <c r="B83" s="42"/>
      <c r="C83" s="3"/>
      <c r="D83" s="3"/>
      <c r="E83" s="14"/>
      <c r="F83" s="14"/>
      <c r="G83" s="14"/>
      <c r="H83" s="155"/>
      <c r="I83" s="155"/>
      <c r="J83" s="155"/>
      <c r="K83" s="155"/>
      <c r="L83" s="155"/>
      <c r="M83" s="155"/>
      <c r="N83" s="155"/>
      <c r="O83" s="155"/>
      <c r="P83" s="155"/>
      <c r="Q83" s="11"/>
      <c r="R83" s="11"/>
      <c r="S83" s="11"/>
      <c r="T83" s="11"/>
      <c r="U83" s="11"/>
      <c r="V83" s="11"/>
      <c r="W83" s="53"/>
    </row>
    <row r="84" spans="1:26" ht="19.95" customHeight="1" x14ac:dyDescent="0.3">
      <c r="A84" s="15"/>
      <c r="B84" s="209" t="s">
        <v>58</v>
      </c>
      <c r="C84" s="166"/>
      <c r="D84" s="166"/>
      <c r="E84" s="14"/>
      <c r="F84" s="14"/>
      <c r="G84" s="14"/>
      <c r="H84" s="155"/>
      <c r="I84" s="155"/>
      <c r="J84" s="155"/>
      <c r="K84" s="155"/>
      <c r="L84" s="155"/>
      <c r="M84" s="155"/>
      <c r="N84" s="155"/>
      <c r="O84" s="155"/>
      <c r="P84" s="155"/>
      <c r="Q84" s="11"/>
      <c r="R84" s="11"/>
      <c r="S84" s="11"/>
      <c r="T84" s="11"/>
      <c r="U84" s="11"/>
      <c r="V84" s="11"/>
      <c r="W84" s="53"/>
    </row>
    <row r="85" spans="1:26" x14ac:dyDescent="0.3">
      <c r="A85" s="2"/>
      <c r="B85" s="210" t="s">
        <v>73</v>
      </c>
      <c r="C85" s="129" t="s">
        <v>74</v>
      </c>
      <c r="D85" s="129" t="s">
        <v>75</v>
      </c>
      <c r="E85" s="157"/>
      <c r="F85" s="157" t="s">
        <v>76</v>
      </c>
      <c r="G85" s="157" t="s">
        <v>77</v>
      </c>
      <c r="H85" s="158" t="s">
        <v>78</v>
      </c>
      <c r="I85" s="158" t="s">
        <v>79</v>
      </c>
      <c r="J85" s="158"/>
      <c r="K85" s="158"/>
      <c r="L85" s="158"/>
      <c r="M85" s="158"/>
      <c r="N85" s="158"/>
      <c r="O85" s="158"/>
      <c r="P85" s="158" t="s">
        <v>80</v>
      </c>
      <c r="Q85" s="159"/>
      <c r="R85" s="159"/>
      <c r="S85" s="129" t="s">
        <v>81</v>
      </c>
      <c r="T85" s="160"/>
      <c r="U85" s="160"/>
      <c r="V85" s="129" t="s">
        <v>82</v>
      </c>
      <c r="W85" s="53"/>
    </row>
    <row r="86" spans="1:26" x14ac:dyDescent="0.3">
      <c r="A86" s="10"/>
      <c r="B86" s="211"/>
      <c r="C86" s="171"/>
      <c r="D86" s="378" t="s">
        <v>59</v>
      </c>
      <c r="E86" s="378"/>
      <c r="F86" s="136"/>
      <c r="G86" s="172"/>
      <c r="H86" s="136"/>
      <c r="I86" s="136"/>
      <c r="J86" s="137"/>
      <c r="K86" s="137"/>
      <c r="L86" s="137"/>
      <c r="M86" s="137"/>
      <c r="N86" s="137"/>
      <c r="O86" s="137"/>
      <c r="P86" s="137"/>
      <c r="Q86" s="135"/>
      <c r="R86" s="135"/>
      <c r="S86" s="135"/>
      <c r="T86" s="135"/>
      <c r="U86" s="135"/>
      <c r="V86" s="196"/>
      <c r="W86" s="217"/>
      <c r="X86" s="139"/>
      <c r="Y86" s="139"/>
      <c r="Z86" s="139"/>
    </row>
    <row r="87" spans="1:26" x14ac:dyDescent="0.3">
      <c r="A87" s="10"/>
      <c r="B87" s="212"/>
      <c r="C87" s="174">
        <v>1</v>
      </c>
      <c r="D87" s="390" t="s">
        <v>60</v>
      </c>
      <c r="E87" s="390"/>
      <c r="F87" s="140"/>
      <c r="G87" s="173"/>
      <c r="H87" s="140"/>
      <c r="I87" s="140"/>
      <c r="J87" s="141"/>
      <c r="K87" s="141"/>
      <c r="L87" s="141"/>
      <c r="M87" s="141"/>
      <c r="N87" s="141"/>
      <c r="O87" s="141"/>
      <c r="P87" s="141"/>
      <c r="Q87" s="10"/>
      <c r="R87" s="10"/>
      <c r="S87" s="10"/>
      <c r="T87" s="10"/>
      <c r="U87" s="10"/>
      <c r="V87" s="197"/>
      <c r="W87" s="217"/>
      <c r="X87" s="139"/>
      <c r="Y87" s="139"/>
      <c r="Z87" s="139"/>
    </row>
    <row r="88" spans="1:26" ht="25.05" customHeight="1" x14ac:dyDescent="0.3">
      <c r="A88" s="181"/>
      <c r="B88" s="213">
        <v>1</v>
      </c>
      <c r="C88" s="182" t="s">
        <v>87</v>
      </c>
      <c r="D88" s="386" t="s">
        <v>88</v>
      </c>
      <c r="E88" s="386"/>
      <c r="F88" s="176" t="s">
        <v>89</v>
      </c>
      <c r="G88" s="177">
        <v>12.24</v>
      </c>
      <c r="H88" s="176"/>
      <c r="I88" s="176">
        <f t="shared" ref="I88:I96" si="0">ROUND(G88*(H88),2)</f>
        <v>0</v>
      </c>
      <c r="J88" s="178">
        <f t="shared" ref="J88:J96" si="1">ROUND(G88*(N88),2)</f>
        <v>80.540000000000006</v>
      </c>
      <c r="K88" s="179">
        <f t="shared" ref="K88:K96" si="2">ROUND(G88*(O88),2)</f>
        <v>0</v>
      </c>
      <c r="L88" s="179"/>
      <c r="M88" s="179">
        <f t="shared" ref="M88:M96" si="3">ROUND(G88*(H88),2)</f>
        <v>0</v>
      </c>
      <c r="N88" s="179">
        <v>6.58</v>
      </c>
      <c r="O88" s="179"/>
      <c r="P88" s="183"/>
      <c r="Q88" s="183"/>
      <c r="R88" s="183"/>
      <c r="S88" s="180">
        <f t="shared" ref="S88:S96" si="4">ROUND(G88*(P88),3)</f>
        <v>0</v>
      </c>
      <c r="T88" s="180"/>
      <c r="U88" s="180"/>
      <c r="V88" s="198"/>
      <c r="W88" s="53"/>
      <c r="Z88">
        <v>0</v>
      </c>
    </row>
    <row r="89" spans="1:26" ht="25.05" customHeight="1" x14ac:dyDescent="0.3">
      <c r="A89" s="181"/>
      <c r="B89" s="213">
        <v>2</v>
      </c>
      <c r="C89" s="182" t="s">
        <v>90</v>
      </c>
      <c r="D89" s="386" t="s">
        <v>91</v>
      </c>
      <c r="E89" s="386"/>
      <c r="F89" s="176" t="s">
        <v>89</v>
      </c>
      <c r="G89" s="177">
        <v>12.24</v>
      </c>
      <c r="H89" s="176"/>
      <c r="I89" s="176">
        <f t="shared" si="0"/>
        <v>0</v>
      </c>
      <c r="J89" s="178">
        <f t="shared" si="1"/>
        <v>12.48</v>
      </c>
      <c r="K89" s="179">
        <f t="shared" si="2"/>
        <v>0</v>
      </c>
      <c r="L89" s="179"/>
      <c r="M89" s="179">
        <f t="shared" si="3"/>
        <v>0</v>
      </c>
      <c r="N89" s="179">
        <v>1.02</v>
      </c>
      <c r="O89" s="179"/>
      <c r="P89" s="183"/>
      <c r="Q89" s="183"/>
      <c r="R89" s="183"/>
      <c r="S89" s="180">
        <f t="shared" si="4"/>
        <v>0</v>
      </c>
      <c r="T89" s="180"/>
      <c r="U89" s="180"/>
      <c r="V89" s="198"/>
      <c r="W89" s="53"/>
      <c r="Z89">
        <v>0</v>
      </c>
    </row>
    <row r="90" spans="1:26" ht="25.05" customHeight="1" x14ac:dyDescent="0.3">
      <c r="A90" s="181"/>
      <c r="B90" s="213">
        <v>3</v>
      </c>
      <c r="C90" s="182" t="s">
        <v>92</v>
      </c>
      <c r="D90" s="386" t="s">
        <v>93</v>
      </c>
      <c r="E90" s="386"/>
      <c r="F90" s="176" t="s">
        <v>89</v>
      </c>
      <c r="G90" s="177">
        <v>5.508</v>
      </c>
      <c r="H90" s="176"/>
      <c r="I90" s="176">
        <f t="shared" si="0"/>
        <v>0</v>
      </c>
      <c r="J90" s="178">
        <f t="shared" si="1"/>
        <v>171.08</v>
      </c>
      <c r="K90" s="179">
        <f t="shared" si="2"/>
        <v>0</v>
      </c>
      <c r="L90" s="179"/>
      <c r="M90" s="179">
        <f t="shared" si="3"/>
        <v>0</v>
      </c>
      <c r="N90" s="179">
        <v>31.06</v>
      </c>
      <c r="O90" s="179"/>
      <c r="P90" s="183"/>
      <c r="Q90" s="183"/>
      <c r="R90" s="183"/>
      <c r="S90" s="180">
        <f t="shared" si="4"/>
        <v>0</v>
      </c>
      <c r="T90" s="180"/>
      <c r="U90" s="180"/>
      <c r="V90" s="198"/>
      <c r="W90" s="53"/>
      <c r="Z90">
        <v>0</v>
      </c>
    </row>
    <row r="91" spans="1:26" ht="34.950000000000003" customHeight="1" x14ac:dyDescent="0.3">
      <c r="A91" s="181"/>
      <c r="B91" s="213">
        <v>4</v>
      </c>
      <c r="C91" s="182" t="s">
        <v>94</v>
      </c>
      <c r="D91" s="386" t="s">
        <v>95</v>
      </c>
      <c r="E91" s="386"/>
      <c r="F91" s="176" t="s">
        <v>89</v>
      </c>
      <c r="G91" s="177">
        <v>5.508</v>
      </c>
      <c r="H91" s="176"/>
      <c r="I91" s="176">
        <f t="shared" si="0"/>
        <v>0</v>
      </c>
      <c r="J91" s="178">
        <f t="shared" si="1"/>
        <v>48.36</v>
      </c>
      <c r="K91" s="179">
        <f t="shared" si="2"/>
        <v>0</v>
      </c>
      <c r="L91" s="179"/>
      <c r="M91" s="179">
        <f t="shared" si="3"/>
        <v>0</v>
      </c>
      <c r="N91" s="179">
        <v>8.7799999999999994</v>
      </c>
      <c r="O91" s="179"/>
      <c r="P91" s="183"/>
      <c r="Q91" s="183"/>
      <c r="R91" s="183"/>
      <c r="S91" s="180">
        <f t="shared" si="4"/>
        <v>0</v>
      </c>
      <c r="T91" s="180"/>
      <c r="U91" s="180"/>
      <c r="V91" s="198"/>
      <c r="W91" s="53"/>
      <c r="Z91">
        <v>0</v>
      </c>
    </row>
    <row r="92" spans="1:26" ht="25.05" customHeight="1" x14ac:dyDescent="0.3">
      <c r="A92" s="181"/>
      <c r="B92" s="213">
        <v>5</v>
      </c>
      <c r="C92" s="182" t="s">
        <v>96</v>
      </c>
      <c r="D92" s="386" t="s">
        <v>97</v>
      </c>
      <c r="E92" s="386"/>
      <c r="F92" s="176" t="s">
        <v>89</v>
      </c>
      <c r="G92" s="177">
        <v>17.748000000000001</v>
      </c>
      <c r="H92" s="176"/>
      <c r="I92" s="176">
        <f t="shared" si="0"/>
        <v>0</v>
      </c>
      <c r="J92" s="178">
        <f t="shared" si="1"/>
        <v>75.25</v>
      </c>
      <c r="K92" s="179">
        <f t="shared" si="2"/>
        <v>0</v>
      </c>
      <c r="L92" s="179"/>
      <c r="M92" s="179">
        <f t="shared" si="3"/>
        <v>0</v>
      </c>
      <c r="N92" s="179">
        <v>4.24</v>
      </c>
      <c r="O92" s="179"/>
      <c r="P92" s="183"/>
      <c r="Q92" s="183"/>
      <c r="R92" s="183"/>
      <c r="S92" s="180">
        <f t="shared" si="4"/>
        <v>0</v>
      </c>
      <c r="T92" s="180"/>
      <c r="U92" s="180"/>
      <c r="V92" s="198"/>
      <c r="W92" s="53"/>
      <c r="Z92">
        <v>0</v>
      </c>
    </row>
    <row r="93" spans="1:26" ht="25.05" customHeight="1" x14ac:dyDescent="0.3">
      <c r="A93" s="181"/>
      <c r="B93" s="213">
        <v>6</v>
      </c>
      <c r="C93" s="182" t="s">
        <v>98</v>
      </c>
      <c r="D93" s="386" t="s">
        <v>99</v>
      </c>
      <c r="E93" s="386"/>
      <c r="F93" s="176" t="s">
        <v>89</v>
      </c>
      <c r="G93" s="177">
        <v>17.748000000000001</v>
      </c>
      <c r="H93" s="176"/>
      <c r="I93" s="176">
        <f t="shared" si="0"/>
        <v>0</v>
      </c>
      <c r="J93" s="178">
        <f t="shared" si="1"/>
        <v>130.97999999999999</v>
      </c>
      <c r="K93" s="179">
        <f t="shared" si="2"/>
        <v>0</v>
      </c>
      <c r="L93" s="179"/>
      <c r="M93" s="179">
        <f t="shared" si="3"/>
        <v>0</v>
      </c>
      <c r="N93" s="179">
        <v>7.38</v>
      </c>
      <c r="O93" s="179"/>
      <c r="P93" s="183"/>
      <c r="Q93" s="183"/>
      <c r="R93" s="183"/>
      <c r="S93" s="180">
        <f t="shared" si="4"/>
        <v>0</v>
      </c>
      <c r="T93" s="180"/>
      <c r="U93" s="180"/>
      <c r="V93" s="198"/>
      <c r="W93" s="53"/>
      <c r="Z93">
        <v>0</v>
      </c>
    </row>
    <row r="94" spans="1:26" ht="25.05" customHeight="1" x14ac:dyDescent="0.3">
      <c r="A94" s="181"/>
      <c r="B94" s="213">
        <v>7</v>
      </c>
      <c r="C94" s="182" t="s">
        <v>100</v>
      </c>
      <c r="D94" s="386" t="s">
        <v>101</v>
      </c>
      <c r="E94" s="386"/>
      <c r="F94" s="176" t="s">
        <v>89</v>
      </c>
      <c r="G94" s="177">
        <v>17.748000000000001</v>
      </c>
      <c r="H94" s="176"/>
      <c r="I94" s="176">
        <f t="shared" si="0"/>
        <v>0</v>
      </c>
      <c r="J94" s="178">
        <f t="shared" si="1"/>
        <v>17.04</v>
      </c>
      <c r="K94" s="179">
        <f t="shared" si="2"/>
        <v>0</v>
      </c>
      <c r="L94" s="179"/>
      <c r="M94" s="179">
        <f t="shared" si="3"/>
        <v>0</v>
      </c>
      <c r="N94" s="179">
        <v>0.96</v>
      </c>
      <c r="O94" s="179"/>
      <c r="P94" s="183"/>
      <c r="Q94" s="183"/>
      <c r="R94" s="183"/>
      <c r="S94" s="180">
        <f t="shared" si="4"/>
        <v>0</v>
      </c>
      <c r="T94" s="180"/>
      <c r="U94" s="180"/>
      <c r="V94" s="198"/>
      <c r="W94" s="53"/>
      <c r="Z94">
        <v>0</v>
      </c>
    </row>
    <row r="95" spans="1:26" ht="25.05" customHeight="1" x14ac:dyDescent="0.3">
      <c r="A95" s="181"/>
      <c r="B95" s="213">
        <v>8</v>
      </c>
      <c r="C95" s="182" t="s">
        <v>102</v>
      </c>
      <c r="D95" s="386" t="s">
        <v>103</v>
      </c>
      <c r="E95" s="386"/>
      <c r="F95" s="176" t="s">
        <v>104</v>
      </c>
      <c r="G95" s="177">
        <v>32.4</v>
      </c>
      <c r="H95" s="176"/>
      <c r="I95" s="176">
        <f t="shared" si="0"/>
        <v>0</v>
      </c>
      <c r="J95" s="178">
        <f t="shared" si="1"/>
        <v>7.78</v>
      </c>
      <c r="K95" s="179">
        <f t="shared" si="2"/>
        <v>0</v>
      </c>
      <c r="L95" s="179"/>
      <c r="M95" s="179">
        <f t="shared" si="3"/>
        <v>0</v>
      </c>
      <c r="N95" s="179">
        <v>0.24</v>
      </c>
      <c r="O95" s="179"/>
      <c r="P95" s="183"/>
      <c r="Q95" s="183"/>
      <c r="R95" s="183"/>
      <c r="S95" s="180">
        <f t="shared" si="4"/>
        <v>0</v>
      </c>
      <c r="T95" s="180"/>
      <c r="U95" s="180"/>
      <c r="V95" s="198"/>
      <c r="W95" s="53"/>
      <c r="Z95">
        <v>0</v>
      </c>
    </row>
    <row r="96" spans="1:26" ht="25.05" customHeight="1" x14ac:dyDescent="0.3">
      <c r="A96" s="181"/>
      <c r="B96" s="213">
        <v>9</v>
      </c>
      <c r="C96" s="182" t="s">
        <v>105</v>
      </c>
      <c r="D96" s="386" t="s">
        <v>106</v>
      </c>
      <c r="E96" s="386"/>
      <c r="F96" s="176" t="s">
        <v>104</v>
      </c>
      <c r="G96" s="177">
        <v>32.4</v>
      </c>
      <c r="H96" s="176"/>
      <c r="I96" s="176">
        <f t="shared" si="0"/>
        <v>0</v>
      </c>
      <c r="J96" s="178">
        <f t="shared" si="1"/>
        <v>114.05</v>
      </c>
      <c r="K96" s="179">
        <f t="shared" si="2"/>
        <v>0</v>
      </c>
      <c r="L96" s="179"/>
      <c r="M96" s="179">
        <f t="shared" si="3"/>
        <v>0</v>
      </c>
      <c r="N96" s="179">
        <v>3.52</v>
      </c>
      <c r="O96" s="179"/>
      <c r="P96" s="183"/>
      <c r="Q96" s="183"/>
      <c r="R96" s="183"/>
      <c r="S96" s="180">
        <f t="shared" si="4"/>
        <v>0</v>
      </c>
      <c r="T96" s="180"/>
      <c r="U96" s="180"/>
      <c r="V96" s="198"/>
      <c r="W96" s="53"/>
      <c r="Z96">
        <v>0</v>
      </c>
    </row>
    <row r="97" spans="1:26" x14ac:dyDescent="0.3">
      <c r="A97" s="10"/>
      <c r="B97" s="212"/>
      <c r="C97" s="174">
        <v>1</v>
      </c>
      <c r="D97" s="390" t="s">
        <v>60</v>
      </c>
      <c r="E97" s="390"/>
      <c r="F97" s="140"/>
      <c r="G97" s="173"/>
      <c r="H97" s="140"/>
      <c r="I97" s="142">
        <f>ROUND((SUM(I87:I96))/1,2)</f>
        <v>0</v>
      </c>
      <c r="J97" s="141"/>
      <c r="K97" s="141"/>
      <c r="L97" s="141">
        <f>ROUND((SUM(L87:L96))/1,2)</f>
        <v>0</v>
      </c>
      <c r="M97" s="141">
        <f>ROUND((SUM(M87:M96))/1,2)</f>
        <v>0</v>
      </c>
      <c r="N97" s="141"/>
      <c r="O97" s="141"/>
      <c r="P97" s="141"/>
      <c r="Q97" s="10"/>
      <c r="R97" s="10"/>
      <c r="S97" s="10">
        <f>ROUND((SUM(S87:S96))/1,2)</f>
        <v>0</v>
      </c>
      <c r="T97" s="10"/>
      <c r="U97" s="10"/>
      <c r="V97" s="199">
        <f>ROUND((SUM(V87:V96))/1,2)</f>
        <v>0</v>
      </c>
      <c r="W97" s="217"/>
      <c r="X97" s="139"/>
      <c r="Y97" s="139"/>
      <c r="Z97" s="139"/>
    </row>
    <row r="98" spans="1:26" x14ac:dyDescent="0.3">
      <c r="A98" s="1"/>
      <c r="B98" s="208"/>
      <c r="C98" s="1"/>
      <c r="D98" s="1"/>
      <c r="E98" s="133"/>
      <c r="F98" s="133"/>
      <c r="G98" s="167"/>
      <c r="H98" s="133"/>
      <c r="I98" s="133"/>
      <c r="J98" s="134"/>
      <c r="K98" s="134"/>
      <c r="L98" s="134"/>
      <c r="M98" s="134"/>
      <c r="N98" s="134"/>
      <c r="O98" s="134"/>
      <c r="P98" s="134"/>
      <c r="Q98" s="1"/>
      <c r="R98" s="1"/>
      <c r="S98" s="1"/>
      <c r="T98" s="1"/>
      <c r="U98" s="1"/>
      <c r="V98" s="200"/>
      <c r="W98" s="53"/>
    </row>
    <row r="99" spans="1:26" x14ac:dyDescent="0.3">
      <c r="A99" s="10"/>
      <c r="B99" s="212"/>
      <c r="C99" s="174">
        <v>2</v>
      </c>
      <c r="D99" s="390" t="s">
        <v>61</v>
      </c>
      <c r="E99" s="390"/>
      <c r="F99" s="140"/>
      <c r="G99" s="173"/>
      <c r="H99" s="140"/>
      <c r="I99" s="140"/>
      <c r="J99" s="141"/>
      <c r="K99" s="141"/>
      <c r="L99" s="141"/>
      <c r="M99" s="141"/>
      <c r="N99" s="141"/>
      <c r="O99" s="141"/>
      <c r="P99" s="141"/>
      <c r="Q99" s="10"/>
      <c r="R99" s="10"/>
      <c r="S99" s="10"/>
      <c r="T99" s="10"/>
      <c r="U99" s="10"/>
      <c r="V99" s="197"/>
      <c r="W99" s="217"/>
      <c r="X99" s="139"/>
      <c r="Y99" s="139"/>
      <c r="Z99" s="139"/>
    </row>
    <row r="100" spans="1:26" ht="25.05" customHeight="1" x14ac:dyDescent="0.3">
      <c r="A100" s="181"/>
      <c r="B100" s="213">
        <v>10</v>
      </c>
      <c r="C100" s="182" t="s">
        <v>107</v>
      </c>
      <c r="D100" s="386" t="s">
        <v>108</v>
      </c>
      <c r="E100" s="386"/>
      <c r="F100" s="176" t="s">
        <v>89</v>
      </c>
      <c r="G100" s="177">
        <v>1.552</v>
      </c>
      <c r="H100" s="176"/>
      <c r="I100" s="176">
        <f t="shared" ref="I100:I107" si="5">ROUND(G100*(H100),2)</f>
        <v>0</v>
      </c>
      <c r="J100" s="178">
        <f t="shared" ref="J100:J107" si="6">ROUND(G100*(N100),2)</f>
        <v>68.3</v>
      </c>
      <c r="K100" s="179">
        <f t="shared" ref="K100:K107" si="7">ROUND(G100*(O100),2)</f>
        <v>0</v>
      </c>
      <c r="L100" s="179"/>
      <c r="M100" s="179">
        <f t="shared" ref="M100:M107" si="8">ROUND(G100*(H100),2)</f>
        <v>0</v>
      </c>
      <c r="N100" s="179">
        <v>44.01</v>
      </c>
      <c r="O100" s="179"/>
      <c r="P100" s="183">
        <v>2.0699999999999998</v>
      </c>
      <c r="Q100" s="183"/>
      <c r="R100" s="183">
        <v>2.0699999999999998</v>
      </c>
      <c r="S100" s="180">
        <f t="shared" ref="S100:S107" si="9">ROUND(G100*(P100),3)</f>
        <v>3.2130000000000001</v>
      </c>
      <c r="T100" s="180"/>
      <c r="U100" s="180"/>
      <c r="V100" s="198"/>
      <c r="W100" s="53"/>
      <c r="Z100">
        <v>0</v>
      </c>
    </row>
    <row r="101" spans="1:26" ht="25.05" customHeight="1" x14ac:dyDescent="0.3">
      <c r="A101" s="181"/>
      <c r="B101" s="213">
        <v>11</v>
      </c>
      <c r="C101" s="182" t="s">
        <v>109</v>
      </c>
      <c r="D101" s="386" t="s">
        <v>110</v>
      </c>
      <c r="E101" s="386"/>
      <c r="F101" s="176" t="s">
        <v>89</v>
      </c>
      <c r="G101" s="177">
        <v>3.68</v>
      </c>
      <c r="H101" s="176"/>
      <c r="I101" s="176">
        <f t="shared" si="5"/>
        <v>0</v>
      </c>
      <c r="J101" s="178">
        <f t="shared" si="6"/>
        <v>350.3</v>
      </c>
      <c r="K101" s="179">
        <f t="shared" si="7"/>
        <v>0</v>
      </c>
      <c r="L101" s="179"/>
      <c r="M101" s="179">
        <f t="shared" si="8"/>
        <v>0</v>
      </c>
      <c r="N101" s="179">
        <v>95.19</v>
      </c>
      <c r="O101" s="179"/>
      <c r="P101" s="183">
        <v>2.4171999999999998</v>
      </c>
      <c r="Q101" s="183"/>
      <c r="R101" s="183">
        <v>2.4171999999999998</v>
      </c>
      <c r="S101" s="180">
        <f t="shared" si="9"/>
        <v>8.8949999999999996</v>
      </c>
      <c r="T101" s="180"/>
      <c r="U101" s="180"/>
      <c r="V101" s="198"/>
      <c r="W101" s="53"/>
      <c r="Z101">
        <v>0</v>
      </c>
    </row>
    <row r="102" spans="1:26" ht="25.05" customHeight="1" x14ac:dyDescent="0.3">
      <c r="A102" s="181"/>
      <c r="B102" s="213">
        <v>12</v>
      </c>
      <c r="C102" s="182" t="s">
        <v>111</v>
      </c>
      <c r="D102" s="386" t="s">
        <v>112</v>
      </c>
      <c r="E102" s="386"/>
      <c r="F102" s="176" t="s">
        <v>104</v>
      </c>
      <c r="G102" s="177">
        <v>2.84</v>
      </c>
      <c r="H102" s="176"/>
      <c r="I102" s="176">
        <f t="shared" si="5"/>
        <v>0</v>
      </c>
      <c r="J102" s="178">
        <f t="shared" si="6"/>
        <v>40.07</v>
      </c>
      <c r="K102" s="179">
        <f t="shared" si="7"/>
        <v>0</v>
      </c>
      <c r="L102" s="179"/>
      <c r="M102" s="179">
        <f t="shared" si="8"/>
        <v>0</v>
      </c>
      <c r="N102" s="179">
        <v>14.11</v>
      </c>
      <c r="O102" s="179"/>
      <c r="P102" s="183">
        <v>4.0699999999999998E-3</v>
      </c>
      <c r="Q102" s="183"/>
      <c r="R102" s="183">
        <v>4.0699999999999998E-3</v>
      </c>
      <c r="S102" s="180">
        <f t="shared" si="9"/>
        <v>1.2E-2</v>
      </c>
      <c r="T102" s="180"/>
      <c r="U102" s="180"/>
      <c r="V102" s="198"/>
      <c r="W102" s="53"/>
      <c r="Z102">
        <v>0</v>
      </c>
    </row>
    <row r="103" spans="1:26" ht="25.05" customHeight="1" x14ac:dyDescent="0.3">
      <c r="A103" s="181"/>
      <c r="B103" s="213">
        <v>13</v>
      </c>
      <c r="C103" s="182" t="s">
        <v>113</v>
      </c>
      <c r="D103" s="386" t="s">
        <v>114</v>
      </c>
      <c r="E103" s="386"/>
      <c r="F103" s="176" t="s">
        <v>104</v>
      </c>
      <c r="G103" s="177">
        <v>2.84</v>
      </c>
      <c r="H103" s="176"/>
      <c r="I103" s="176">
        <f t="shared" si="5"/>
        <v>0</v>
      </c>
      <c r="J103" s="178">
        <f t="shared" si="6"/>
        <v>13.72</v>
      </c>
      <c r="K103" s="179">
        <f t="shared" si="7"/>
        <v>0</v>
      </c>
      <c r="L103" s="179"/>
      <c r="M103" s="179">
        <f t="shared" si="8"/>
        <v>0</v>
      </c>
      <c r="N103" s="179">
        <v>4.83</v>
      </c>
      <c r="O103" s="179"/>
      <c r="P103" s="183"/>
      <c r="Q103" s="183"/>
      <c r="R103" s="183"/>
      <c r="S103" s="180">
        <f t="shared" si="9"/>
        <v>0</v>
      </c>
      <c r="T103" s="180"/>
      <c r="U103" s="180"/>
      <c r="V103" s="198"/>
      <c r="W103" s="53"/>
      <c r="Z103">
        <v>0</v>
      </c>
    </row>
    <row r="104" spans="1:26" ht="25.05" customHeight="1" x14ac:dyDescent="0.3">
      <c r="A104" s="181"/>
      <c r="B104" s="213">
        <v>14</v>
      </c>
      <c r="C104" s="182" t="s">
        <v>115</v>
      </c>
      <c r="D104" s="386" t="s">
        <v>116</v>
      </c>
      <c r="E104" s="386"/>
      <c r="F104" s="176" t="s">
        <v>104</v>
      </c>
      <c r="G104" s="177">
        <v>32.799999999999997</v>
      </c>
      <c r="H104" s="176"/>
      <c r="I104" s="176">
        <f t="shared" si="5"/>
        <v>0</v>
      </c>
      <c r="J104" s="178">
        <f t="shared" si="6"/>
        <v>169.25</v>
      </c>
      <c r="K104" s="179">
        <f t="shared" si="7"/>
        <v>0</v>
      </c>
      <c r="L104" s="179"/>
      <c r="M104" s="179">
        <f t="shared" si="8"/>
        <v>0</v>
      </c>
      <c r="N104" s="179">
        <v>5.16</v>
      </c>
      <c r="O104" s="179"/>
      <c r="P104" s="183">
        <v>4.9399999999999999E-3</v>
      </c>
      <c r="Q104" s="183"/>
      <c r="R104" s="183">
        <v>4.9399999999999999E-3</v>
      </c>
      <c r="S104" s="180">
        <f t="shared" si="9"/>
        <v>0.16200000000000001</v>
      </c>
      <c r="T104" s="180"/>
      <c r="U104" s="180"/>
      <c r="V104" s="198"/>
      <c r="W104" s="53"/>
      <c r="Z104">
        <v>0</v>
      </c>
    </row>
    <row r="105" spans="1:26" ht="25.05" customHeight="1" x14ac:dyDescent="0.3">
      <c r="A105" s="181"/>
      <c r="B105" s="213">
        <v>15</v>
      </c>
      <c r="C105" s="182" t="s">
        <v>117</v>
      </c>
      <c r="D105" s="386" t="s">
        <v>118</v>
      </c>
      <c r="E105" s="386"/>
      <c r="F105" s="176" t="s">
        <v>89</v>
      </c>
      <c r="G105" s="177">
        <v>4.8959999999999999</v>
      </c>
      <c r="H105" s="176"/>
      <c r="I105" s="176">
        <f t="shared" si="5"/>
        <v>0</v>
      </c>
      <c r="J105" s="178">
        <f t="shared" si="6"/>
        <v>421.84</v>
      </c>
      <c r="K105" s="179">
        <f t="shared" si="7"/>
        <v>0</v>
      </c>
      <c r="L105" s="179"/>
      <c r="M105" s="179">
        <f t="shared" si="8"/>
        <v>0</v>
      </c>
      <c r="N105" s="179">
        <v>86.16</v>
      </c>
      <c r="O105" s="179"/>
      <c r="P105" s="183">
        <v>2.3778966129999999</v>
      </c>
      <c r="Q105" s="183"/>
      <c r="R105" s="183">
        <v>2.3778966129999999</v>
      </c>
      <c r="S105" s="180">
        <f t="shared" si="9"/>
        <v>11.641999999999999</v>
      </c>
      <c r="T105" s="180"/>
      <c r="U105" s="180"/>
      <c r="V105" s="198"/>
      <c r="W105" s="53"/>
      <c r="Z105">
        <v>0</v>
      </c>
    </row>
    <row r="106" spans="1:26" ht="25.05" customHeight="1" x14ac:dyDescent="0.3">
      <c r="A106" s="181"/>
      <c r="B106" s="213">
        <v>16</v>
      </c>
      <c r="C106" s="182" t="s">
        <v>119</v>
      </c>
      <c r="D106" s="386" t="s">
        <v>120</v>
      </c>
      <c r="E106" s="386"/>
      <c r="F106" s="176" t="s">
        <v>104</v>
      </c>
      <c r="G106" s="177">
        <v>10.199999999999999</v>
      </c>
      <c r="H106" s="176"/>
      <c r="I106" s="176">
        <f t="shared" si="5"/>
        <v>0</v>
      </c>
      <c r="J106" s="178">
        <f t="shared" si="6"/>
        <v>145.55000000000001</v>
      </c>
      <c r="K106" s="179">
        <f t="shared" si="7"/>
        <v>0</v>
      </c>
      <c r="L106" s="179"/>
      <c r="M106" s="179">
        <f t="shared" si="8"/>
        <v>0</v>
      </c>
      <c r="N106" s="179">
        <v>14.27</v>
      </c>
      <c r="O106" s="179"/>
      <c r="P106" s="183">
        <v>4.0699999999999998E-3</v>
      </c>
      <c r="Q106" s="183"/>
      <c r="R106" s="183">
        <v>4.0699999999999998E-3</v>
      </c>
      <c r="S106" s="180">
        <f t="shared" si="9"/>
        <v>4.2000000000000003E-2</v>
      </c>
      <c r="T106" s="180"/>
      <c r="U106" s="180"/>
      <c r="V106" s="198"/>
      <c r="W106" s="53"/>
      <c r="Z106">
        <v>0</v>
      </c>
    </row>
    <row r="107" spans="1:26" ht="25.05" customHeight="1" x14ac:dyDescent="0.3">
      <c r="A107" s="181"/>
      <c r="B107" s="213">
        <v>17</v>
      </c>
      <c r="C107" s="182" t="s">
        <v>121</v>
      </c>
      <c r="D107" s="386" t="s">
        <v>122</v>
      </c>
      <c r="E107" s="386"/>
      <c r="F107" s="176" t="s">
        <v>104</v>
      </c>
      <c r="G107" s="177">
        <v>10.199999999999999</v>
      </c>
      <c r="H107" s="176"/>
      <c r="I107" s="176">
        <f t="shared" si="5"/>
        <v>0</v>
      </c>
      <c r="J107" s="178">
        <f t="shared" si="6"/>
        <v>50.18</v>
      </c>
      <c r="K107" s="179">
        <f t="shared" si="7"/>
        <v>0</v>
      </c>
      <c r="L107" s="179"/>
      <c r="M107" s="179">
        <f t="shared" si="8"/>
        <v>0</v>
      </c>
      <c r="N107" s="179">
        <v>4.92</v>
      </c>
      <c r="O107" s="179"/>
      <c r="P107" s="183"/>
      <c r="Q107" s="183"/>
      <c r="R107" s="183"/>
      <c r="S107" s="180">
        <f t="shared" si="9"/>
        <v>0</v>
      </c>
      <c r="T107" s="180"/>
      <c r="U107" s="180"/>
      <c r="V107" s="198"/>
      <c r="W107" s="53"/>
      <c r="Z107">
        <v>0</v>
      </c>
    </row>
    <row r="108" spans="1:26" x14ac:dyDescent="0.3">
      <c r="A108" s="10"/>
      <c r="B108" s="212"/>
      <c r="C108" s="174">
        <v>2</v>
      </c>
      <c r="D108" s="390" t="s">
        <v>61</v>
      </c>
      <c r="E108" s="390"/>
      <c r="F108" s="140"/>
      <c r="G108" s="173"/>
      <c r="H108" s="140"/>
      <c r="I108" s="142">
        <f>ROUND((SUM(I99:I107))/1,2)</f>
        <v>0</v>
      </c>
      <c r="J108" s="141"/>
      <c r="K108" s="141"/>
      <c r="L108" s="141">
        <f>ROUND((SUM(L99:L107))/1,2)</f>
        <v>0</v>
      </c>
      <c r="M108" s="141">
        <f>ROUND((SUM(M99:M107))/1,2)</f>
        <v>0</v>
      </c>
      <c r="N108" s="141"/>
      <c r="O108" s="141"/>
      <c r="P108" s="141"/>
      <c r="Q108" s="10"/>
      <c r="R108" s="10"/>
      <c r="S108" s="10">
        <f>ROUND((SUM(S99:S107))/1,2)</f>
        <v>23.97</v>
      </c>
      <c r="T108" s="10"/>
      <c r="U108" s="10"/>
      <c r="V108" s="199">
        <f>ROUND((SUM(V99:V107))/1,2)</f>
        <v>0</v>
      </c>
      <c r="W108" s="217"/>
      <c r="X108" s="139"/>
      <c r="Y108" s="139"/>
      <c r="Z108" s="139"/>
    </row>
    <row r="109" spans="1:26" x14ac:dyDescent="0.3">
      <c r="A109" s="1"/>
      <c r="B109" s="208"/>
      <c r="C109" s="1"/>
      <c r="D109" s="1"/>
      <c r="E109" s="133"/>
      <c r="F109" s="133"/>
      <c r="G109" s="167"/>
      <c r="H109" s="133"/>
      <c r="I109" s="133"/>
      <c r="J109" s="134"/>
      <c r="K109" s="134"/>
      <c r="L109" s="134"/>
      <c r="M109" s="134"/>
      <c r="N109" s="134"/>
      <c r="O109" s="134"/>
      <c r="P109" s="134"/>
      <c r="Q109" s="1"/>
      <c r="R109" s="1"/>
      <c r="S109" s="1"/>
      <c r="T109" s="1"/>
      <c r="U109" s="1"/>
      <c r="V109" s="200"/>
      <c r="W109" s="53"/>
    </row>
    <row r="110" spans="1:26" x14ac:dyDescent="0.3">
      <c r="A110" s="10"/>
      <c r="B110" s="212"/>
      <c r="C110" s="174">
        <v>3</v>
      </c>
      <c r="D110" s="390" t="s">
        <v>62</v>
      </c>
      <c r="E110" s="390"/>
      <c r="F110" s="140"/>
      <c r="G110" s="173"/>
      <c r="H110" s="140"/>
      <c r="I110" s="140"/>
      <c r="J110" s="141"/>
      <c r="K110" s="141"/>
      <c r="L110" s="141"/>
      <c r="M110" s="141"/>
      <c r="N110" s="141"/>
      <c r="O110" s="141"/>
      <c r="P110" s="141"/>
      <c r="Q110" s="10"/>
      <c r="R110" s="10"/>
      <c r="S110" s="10"/>
      <c r="T110" s="10"/>
      <c r="U110" s="10"/>
      <c r="V110" s="197"/>
      <c r="W110" s="217"/>
      <c r="X110" s="139"/>
      <c r="Y110" s="139"/>
      <c r="Z110" s="139"/>
    </row>
    <row r="111" spans="1:26" ht="25.05" customHeight="1" x14ac:dyDescent="0.3">
      <c r="A111" s="181"/>
      <c r="B111" s="213">
        <v>18</v>
      </c>
      <c r="C111" s="182" t="s">
        <v>123</v>
      </c>
      <c r="D111" s="386" t="s">
        <v>124</v>
      </c>
      <c r="E111" s="386"/>
      <c r="F111" s="176" t="s">
        <v>104</v>
      </c>
      <c r="G111" s="177">
        <v>39.6</v>
      </c>
      <c r="H111" s="176"/>
      <c r="I111" s="176">
        <f>ROUND(G111*(H111),2)</f>
        <v>0</v>
      </c>
      <c r="J111" s="178">
        <f>ROUND(G111*(N111),2)</f>
        <v>775.37</v>
      </c>
      <c r="K111" s="179">
        <f>ROUND(G111*(O111),2)</f>
        <v>0</v>
      </c>
      <c r="L111" s="179"/>
      <c r="M111" s="179">
        <f>ROUND(G111*(H111),2)</f>
        <v>0</v>
      </c>
      <c r="N111" s="179">
        <v>19.579999999999998</v>
      </c>
      <c r="O111" s="179"/>
      <c r="P111" s="183"/>
      <c r="Q111" s="183"/>
      <c r="R111" s="183"/>
      <c r="S111" s="180">
        <f>ROUND(G111*(P111),3)</f>
        <v>0</v>
      </c>
      <c r="T111" s="180"/>
      <c r="U111" s="180"/>
      <c r="V111" s="198"/>
      <c r="W111" s="53"/>
      <c r="Z111">
        <v>0</v>
      </c>
    </row>
    <row r="112" spans="1:26" ht="25.05" customHeight="1" x14ac:dyDescent="0.3">
      <c r="A112" s="181"/>
      <c r="B112" s="214">
        <v>19</v>
      </c>
      <c r="C112" s="190" t="s">
        <v>125</v>
      </c>
      <c r="D112" s="391" t="s">
        <v>126</v>
      </c>
      <c r="E112" s="391"/>
      <c r="F112" s="185" t="s">
        <v>127</v>
      </c>
      <c r="G112" s="186">
        <v>504.9</v>
      </c>
      <c r="H112" s="185"/>
      <c r="I112" s="185">
        <f>ROUND(G112*(H112),2)</f>
        <v>0</v>
      </c>
      <c r="J112" s="187">
        <f>ROUND(G112*(N112),2)</f>
        <v>1888.33</v>
      </c>
      <c r="K112" s="188">
        <f>ROUND(G112*(O112),2)</f>
        <v>0</v>
      </c>
      <c r="L112" s="188"/>
      <c r="M112" s="188">
        <f>ROUND(G112*(H112),2)</f>
        <v>0</v>
      </c>
      <c r="N112" s="188">
        <v>3.74</v>
      </c>
      <c r="O112" s="188"/>
      <c r="P112" s="191"/>
      <c r="Q112" s="191"/>
      <c r="R112" s="191"/>
      <c r="S112" s="189">
        <f>ROUND(G112*(P112),3)</f>
        <v>0</v>
      </c>
      <c r="T112" s="189"/>
      <c r="U112" s="189"/>
      <c r="V112" s="201"/>
      <c r="W112" s="53"/>
      <c r="Z112">
        <v>0</v>
      </c>
    </row>
    <row r="113" spans="1:26" ht="25.05" customHeight="1" x14ac:dyDescent="0.3">
      <c r="A113" s="181"/>
      <c r="B113" s="213">
        <v>20</v>
      </c>
      <c r="C113" s="182" t="s">
        <v>128</v>
      </c>
      <c r="D113" s="386" t="s">
        <v>129</v>
      </c>
      <c r="E113" s="386"/>
      <c r="F113" s="176" t="s">
        <v>130</v>
      </c>
      <c r="G113" s="177">
        <v>0.19700000000000001</v>
      </c>
      <c r="H113" s="176"/>
      <c r="I113" s="176">
        <f>ROUND(G113*(H113),2)</f>
        <v>0</v>
      </c>
      <c r="J113" s="178">
        <f>ROUND(G113*(N113),2)</f>
        <v>194.47</v>
      </c>
      <c r="K113" s="179">
        <f>ROUND(G113*(O113),2)</f>
        <v>0</v>
      </c>
      <c r="L113" s="179"/>
      <c r="M113" s="179">
        <f>ROUND(G113*(H113),2)</f>
        <v>0</v>
      </c>
      <c r="N113" s="179">
        <v>987.17</v>
      </c>
      <c r="O113" s="179"/>
      <c r="P113" s="183"/>
      <c r="Q113" s="183"/>
      <c r="R113" s="183"/>
      <c r="S113" s="180">
        <f>ROUND(G113*(P113),3)</f>
        <v>0</v>
      </c>
      <c r="T113" s="180"/>
      <c r="U113" s="180"/>
      <c r="V113" s="198"/>
      <c r="W113" s="53"/>
      <c r="Z113">
        <v>0</v>
      </c>
    </row>
    <row r="114" spans="1:26" x14ac:dyDescent="0.3">
      <c r="A114" s="10"/>
      <c r="B114" s="212"/>
      <c r="C114" s="174">
        <v>3</v>
      </c>
      <c r="D114" s="390" t="s">
        <v>62</v>
      </c>
      <c r="E114" s="390"/>
      <c r="F114" s="140"/>
      <c r="G114" s="173"/>
      <c r="H114" s="140"/>
      <c r="I114" s="142">
        <f>ROUND((SUM(I110:I113))/1,2)</f>
        <v>0</v>
      </c>
      <c r="J114" s="141"/>
      <c r="K114" s="141"/>
      <c r="L114" s="141">
        <f>ROUND((SUM(L110:L113))/1,2)</f>
        <v>0</v>
      </c>
      <c r="M114" s="141">
        <f>ROUND((SUM(M110:M113))/1,2)</f>
        <v>0</v>
      </c>
      <c r="N114" s="141"/>
      <c r="O114" s="141"/>
      <c r="P114" s="141"/>
      <c r="Q114" s="10"/>
      <c r="R114" s="10"/>
      <c r="S114" s="10">
        <f>ROUND((SUM(S110:S113))/1,2)</f>
        <v>0</v>
      </c>
      <c r="T114" s="10"/>
      <c r="U114" s="10"/>
      <c r="V114" s="199">
        <f>ROUND((SUM(V110:V113))/1,2)</f>
        <v>0</v>
      </c>
      <c r="W114" s="217"/>
      <c r="X114" s="139"/>
      <c r="Y114" s="139"/>
      <c r="Z114" s="139"/>
    </row>
    <row r="115" spans="1:26" x14ac:dyDescent="0.3">
      <c r="A115" s="1"/>
      <c r="B115" s="208"/>
      <c r="C115" s="1"/>
      <c r="D115" s="1"/>
      <c r="E115" s="133"/>
      <c r="F115" s="133"/>
      <c r="G115" s="167"/>
      <c r="H115" s="133"/>
      <c r="I115" s="133"/>
      <c r="J115" s="134"/>
      <c r="K115" s="134"/>
      <c r="L115" s="134"/>
      <c r="M115" s="134"/>
      <c r="N115" s="134"/>
      <c r="O115" s="134"/>
      <c r="P115" s="134"/>
      <c r="Q115" s="1"/>
      <c r="R115" s="1"/>
      <c r="S115" s="1"/>
      <c r="T115" s="1"/>
      <c r="U115" s="1"/>
      <c r="V115" s="200"/>
      <c r="W115" s="53"/>
    </row>
    <row r="116" spans="1:26" x14ac:dyDescent="0.3">
      <c r="A116" s="10"/>
      <c r="B116" s="212"/>
      <c r="C116" s="174">
        <v>9</v>
      </c>
      <c r="D116" s="390" t="s">
        <v>63</v>
      </c>
      <c r="E116" s="390"/>
      <c r="F116" s="10"/>
      <c r="G116" s="173"/>
      <c r="H116" s="140"/>
      <c r="I116" s="14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97"/>
      <c r="W116" s="217"/>
      <c r="X116" s="139"/>
      <c r="Y116" s="139"/>
      <c r="Z116" s="139"/>
    </row>
    <row r="117" spans="1:26" ht="34.950000000000003" customHeight="1" x14ac:dyDescent="0.3">
      <c r="A117" s="181"/>
      <c r="B117" s="213">
        <v>21</v>
      </c>
      <c r="C117" s="182" t="s">
        <v>131</v>
      </c>
      <c r="D117" s="386" t="s">
        <v>132</v>
      </c>
      <c r="E117" s="386"/>
      <c r="F117" s="175" t="s">
        <v>127</v>
      </c>
      <c r="G117" s="177">
        <v>8</v>
      </c>
      <c r="H117" s="176"/>
      <c r="I117" s="176">
        <f>ROUND(G117*(H117),2)</f>
        <v>0</v>
      </c>
      <c r="J117" s="175">
        <f>ROUND(G117*(N117),2)</f>
        <v>52.08</v>
      </c>
      <c r="K117" s="180">
        <f>ROUND(G117*(O117),2)</f>
        <v>0</v>
      </c>
      <c r="L117" s="180"/>
      <c r="M117" s="180">
        <f>ROUND(G117*(H117),2)</f>
        <v>0</v>
      </c>
      <c r="N117" s="180">
        <v>6.51</v>
      </c>
      <c r="O117" s="180"/>
      <c r="P117" s="183"/>
      <c r="Q117" s="183"/>
      <c r="R117" s="183"/>
      <c r="S117" s="180">
        <f>ROUND(G117*(P117),3)</f>
        <v>0</v>
      </c>
      <c r="T117" s="180"/>
      <c r="U117" s="180"/>
      <c r="V117" s="198"/>
      <c r="W117" s="53"/>
      <c r="Z117">
        <v>0</v>
      </c>
    </row>
    <row r="118" spans="1:26" x14ac:dyDescent="0.3">
      <c r="A118" s="10"/>
      <c r="B118" s="212"/>
      <c r="C118" s="174">
        <v>9</v>
      </c>
      <c r="D118" s="390" t="s">
        <v>63</v>
      </c>
      <c r="E118" s="390"/>
      <c r="F118" s="10"/>
      <c r="G118" s="173"/>
      <c r="H118" s="140"/>
      <c r="I118" s="142">
        <f>ROUND((SUM(I116:I117))/1,2)</f>
        <v>0</v>
      </c>
      <c r="J118" s="10"/>
      <c r="K118" s="10"/>
      <c r="L118" s="10">
        <f>ROUND((SUM(L116:L117))/1,2)</f>
        <v>0</v>
      </c>
      <c r="M118" s="10">
        <f>ROUND((SUM(M116:M117))/1,2)</f>
        <v>0</v>
      </c>
      <c r="N118" s="10"/>
      <c r="O118" s="10"/>
      <c r="P118" s="10"/>
      <c r="Q118" s="10"/>
      <c r="R118" s="10"/>
      <c r="S118" s="10">
        <f>ROUND((SUM(S116:S117))/1,2)</f>
        <v>0</v>
      </c>
      <c r="T118" s="10"/>
      <c r="U118" s="10"/>
      <c r="V118" s="199">
        <f>ROUND((SUM(V116:V117))/1,2)</f>
        <v>0</v>
      </c>
      <c r="W118" s="217"/>
      <c r="X118" s="139"/>
      <c r="Y118" s="139"/>
      <c r="Z118" s="139"/>
    </row>
    <row r="119" spans="1:26" x14ac:dyDescent="0.3">
      <c r="A119" s="1"/>
      <c r="B119" s="208"/>
      <c r="C119" s="1"/>
      <c r="D119" s="1"/>
      <c r="E119" s="1"/>
      <c r="F119" s="1"/>
      <c r="G119" s="167"/>
      <c r="H119" s="133"/>
      <c r="I119" s="133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200"/>
      <c r="W119" s="53"/>
    </row>
    <row r="120" spans="1:26" x14ac:dyDescent="0.3">
      <c r="A120" s="10"/>
      <c r="B120" s="212"/>
      <c r="C120" s="174">
        <v>99</v>
      </c>
      <c r="D120" s="390" t="s">
        <v>64</v>
      </c>
      <c r="E120" s="390"/>
      <c r="F120" s="10"/>
      <c r="G120" s="173"/>
      <c r="H120" s="140"/>
      <c r="I120" s="14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97"/>
      <c r="W120" s="217"/>
      <c r="X120" s="139"/>
      <c r="Y120" s="139"/>
      <c r="Z120" s="139"/>
    </row>
    <row r="121" spans="1:26" ht="25.05" customHeight="1" x14ac:dyDescent="0.3">
      <c r="A121" s="181"/>
      <c r="B121" s="213">
        <v>22</v>
      </c>
      <c r="C121" s="182" t="s">
        <v>133</v>
      </c>
      <c r="D121" s="386" t="s">
        <v>134</v>
      </c>
      <c r="E121" s="386"/>
      <c r="F121" s="175" t="s">
        <v>130</v>
      </c>
      <c r="G121" s="177">
        <v>42.286999999999999</v>
      </c>
      <c r="H121" s="176"/>
      <c r="I121" s="176">
        <f>ROUND(G121*(H121),2)</f>
        <v>0</v>
      </c>
      <c r="J121" s="175">
        <f>ROUND(G121*(N121),2)</f>
        <v>462.62</v>
      </c>
      <c r="K121" s="180">
        <f>ROUND(G121*(O121),2)</f>
        <v>0</v>
      </c>
      <c r="L121" s="180"/>
      <c r="M121" s="180">
        <f>ROUND(G121*(H121),2)</f>
        <v>0</v>
      </c>
      <c r="N121" s="180">
        <v>10.94</v>
      </c>
      <c r="O121" s="180"/>
      <c r="P121" s="183"/>
      <c r="Q121" s="183"/>
      <c r="R121" s="183"/>
      <c r="S121" s="180">
        <f>ROUND(G121*(P121),3)</f>
        <v>0</v>
      </c>
      <c r="T121" s="180"/>
      <c r="U121" s="180"/>
      <c r="V121" s="198"/>
      <c r="W121" s="53"/>
      <c r="Z121">
        <v>0</v>
      </c>
    </row>
    <row r="122" spans="1:26" x14ac:dyDescent="0.3">
      <c r="A122" s="10"/>
      <c r="B122" s="212"/>
      <c r="C122" s="174">
        <v>99</v>
      </c>
      <c r="D122" s="390" t="s">
        <v>64</v>
      </c>
      <c r="E122" s="390"/>
      <c r="F122" s="10"/>
      <c r="G122" s="173"/>
      <c r="H122" s="140"/>
      <c r="I122" s="142">
        <f>ROUND((SUM(I120:I121))/1,2)</f>
        <v>0</v>
      </c>
      <c r="J122" s="10"/>
      <c r="K122" s="10"/>
      <c r="L122" s="10">
        <f>ROUND((SUM(L120:L121))/1,2)</f>
        <v>0</v>
      </c>
      <c r="M122" s="10">
        <f>ROUND((SUM(M120:M121))/1,2)</f>
        <v>0</v>
      </c>
      <c r="N122" s="10"/>
      <c r="O122" s="10"/>
      <c r="P122" s="10"/>
      <c r="Q122" s="10"/>
      <c r="R122" s="10"/>
      <c r="S122" s="10">
        <f>ROUND((SUM(S120:S121))/1,2)</f>
        <v>0</v>
      </c>
      <c r="T122" s="10"/>
      <c r="U122" s="10"/>
      <c r="V122" s="199">
        <f>ROUND((SUM(V120:V121))/1,2)</f>
        <v>0</v>
      </c>
      <c r="W122" s="217"/>
      <c r="X122" s="139"/>
      <c r="Y122" s="139"/>
      <c r="Z122" s="139"/>
    </row>
    <row r="123" spans="1:26" x14ac:dyDescent="0.3">
      <c r="A123" s="1"/>
      <c r="B123" s="208"/>
      <c r="C123" s="1"/>
      <c r="D123" s="1"/>
      <c r="E123" s="1"/>
      <c r="F123" s="1"/>
      <c r="G123" s="167"/>
      <c r="H123" s="133"/>
      <c r="I123" s="133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200"/>
      <c r="W123" s="53"/>
    </row>
    <row r="124" spans="1:26" x14ac:dyDescent="0.3">
      <c r="A124" s="10"/>
      <c r="B124" s="212"/>
      <c r="C124" s="10"/>
      <c r="D124" s="368" t="s">
        <v>59</v>
      </c>
      <c r="E124" s="368"/>
      <c r="F124" s="10"/>
      <c r="G124" s="173"/>
      <c r="H124" s="140"/>
      <c r="I124" s="142">
        <f>ROUND((SUM(I86:I123))/2,2)</f>
        <v>0</v>
      </c>
      <c r="J124" s="10"/>
      <c r="K124" s="10"/>
      <c r="L124" s="140">
        <f>ROUND((SUM(L86:L123))/2,2)</f>
        <v>0</v>
      </c>
      <c r="M124" s="140">
        <f>ROUND((SUM(M86:M123))/2,2)</f>
        <v>0</v>
      </c>
      <c r="N124" s="10"/>
      <c r="O124" s="10"/>
      <c r="P124" s="192"/>
      <c r="Q124" s="10"/>
      <c r="R124" s="10"/>
      <c r="S124" s="192">
        <f>ROUND((SUM(S86:S123))/2,2)</f>
        <v>23.97</v>
      </c>
      <c r="T124" s="10"/>
      <c r="U124" s="10"/>
      <c r="V124" s="199">
        <f>ROUND((SUM(V86:V123))/2,2)</f>
        <v>0</v>
      </c>
      <c r="W124" s="53"/>
    </row>
    <row r="125" spans="1:26" x14ac:dyDescent="0.3">
      <c r="A125" s="1"/>
      <c r="B125" s="208"/>
      <c r="C125" s="1"/>
      <c r="D125" s="1"/>
      <c r="E125" s="1"/>
      <c r="F125" s="1"/>
      <c r="G125" s="167"/>
      <c r="H125" s="133"/>
      <c r="I125" s="133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200"/>
      <c r="W125" s="53"/>
    </row>
    <row r="126" spans="1:26" x14ac:dyDescent="0.3">
      <c r="A126" s="10"/>
      <c r="B126" s="212"/>
      <c r="C126" s="10"/>
      <c r="D126" s="368" t="s">
        <v>65</v>
      </c>
      <c r="E126" s="368"/>
      <c r="F126" s="10"/>
      <c r="G126" s="173"/>
      <c r="H126" s="140"/>
      <c r="I126" s="14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97"/>
      <c r="W126" s="217"/>
      <c r="X126" s="139"/>
      <c r="Y126" s="139"/>
      <c r="Z126" s="139"/>
    </row>
    <row r="127" spans="1:26" x14ac:dyDescent="0.3">
      <c r="A127" s="10"/>
      <c r="B127" s="212"/>
      <c r="C127" s="174">
        <v>711</v>
      </c>
      <c r="D127" s="390" t="s">
        <v>66</v>
      </c>
      <c r="E127" s="390"/>
      <c r="F127" s="10"/>
      <c r="G127" s="173"/>
      <c r="H127" s="140"/>
      <c r="I127" s="14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97"/>
      <c r="W127" s="217"/>
      <c r="X127" s="139"/>
      <c r="Y127" s="139"/>
      <c r="Z127" s="139"/>
    </row>
    <row r="128" spans="1:26" ht="25.05" customHeight="1" x14ac:dyDescent="0.3">
      <c r="A128" s="181"/>
      <c r="B128" s="213">
        <v>23</v>
      </c>
      <c r="C128" s="182" t="s">
        <v>135</v>
      </c>
      <c r="D128" s="386" t="s">
        <v>136</v>
      </c>
      <c r="E128" s="386"/>
      <c r="F128" s="175" t="s">
        <v>104</v>
      </c>
      <c r="G128" s="177">
        <v>24.8</v>
      </c>
      <c r="H128" s="176"/>
      <c r="I128" s="176">
        <f>ROUND(G128*(H128),2)</f>
        <v>0</v>
      </c>
      <c r="J128" s="175">
        <f>ROUND(G128*(N128),2)</f>
        <v>87.05</v>
      </c>
      <c r="K128" s="180">
        <f>ROUND(G128*(O128),2)</f>
        <v>0</v>
      </c>
      <c r="L128" s="180"/>
      <c r="M128" s="180">
        <f>ROUND(G128*(H128),2)</f>
        <v>0</v>
      </c>
      <c r="N128" s="180">
        <v>3.51</v>
      </c>
      <c r="O128" s="180"/>
      <c r="P128" s="183"/>
      <c r="Q128" s="183"/>
      <c r="R128" s="183"/>
      <c r="S128" s="180">
        <f>ROUND(G128*(P128),3)</f>
        <v>0</v>
      </c>
      <c r="T128" s="180"/>
      <c r="U128" s="180"/>
      <c r="V128" s="198"/>
      <c r="W128" s="53"/>
      <c r="Z128">
        <v>0</v>
      </c>
    </row>
    <row r="129" spans="1:26" ht="25.05" customHeight="1" x14ac:dyDescent="0.3">
      <c r="A129" s="181"/>
      <c r="B129" s="213">
        <v>24</v>
      </c>
      <c r="C129" s="182" t="s">
        <v>137</v>
      </c>
      <c r="D129" s="386" t="s">
        <v>138</v>
      </c>
      <c r="E129" s="386"/>
      <c r="F129" s="175" t="s">
        <v>139</v>
      </c>
      <c r="G129" s="177">
        <v>69.44</v>
      </c>
      <c r="H129" s="176"/>
      <c r="I129" s="176">
        <f>ROUND(G129*(H129),2)</f>
        <v>0</v>
      </c>
      <c r="J129" s="175">
        <f>ROUND(G129*(N129),2)</f>
        <v>290.95</v>
      </c>
      <c r="K129" s="180">
        <f>ROUND(G129*(O129),2)</f>
        <v>0</v>
      </c>
      <c r="L129" s="180"/>
      <c r="M129" s="180">
        <f>ROUND(G129*(H129),2)</f>
        <v>0</v>
      </c>
      <c r="N129" s="180">
        <v>4.1900000000000004</v>
      </c>
      <c r="O129" s="180"/>
      <c r="P129" s="183"/>
      <c r="Q129" s="183"/>
      <c r="R129" s="183"/>
      <c r="S129" s="180">
        <f>ROUND(G129*(P129),3)</f>
        <v>0</v>
      </c>
      <c r="T129" s="180"/>
      <c r="U129" s="180"/>
      <c r="V129" s="198"/>
      <c r="W129" s="53"/>
      <c r="Z129">
        <v>0</v>
      </c>
    </row>
    <row r="130" spans="1:26" ht="25.05" customHeight="1" x14ac:dyDescent="0.3">
      <c r="A130" s="181"/>
      <c r="B130" s="213">
        <v>25</v>
      </c>
      <c r="C130" s="182" t="s">
        <v>140</v>
      </c>
      <c r="D130" s="386" t="s">
        <v>141</v>
      </c>
      <c r="E130" s="386"/>
      <c r="F130" s="175" t="s">
        <v>142</v>
      </c>
      <c r="G130" s="177">
        <v>2.6</v>
      </c>
      <c r="H130" s="178"/>
      <c r="I130" s="176">
        <f>ROUND(G130*(H130),2)</f>
        <v>0</v>
      </c>
      <c r="J130" s="175">
        <f>ROUND(G130*(N130),2)</f>
        <v>9.82</v>
      </c>
      <c r="K130" s="180">
        <f>ROUND(G130*(O130),2)</f>
        <v>0</v>
      </c>
      <c r="L130" s="180"/>
      <c r="M130" s="180">
        <f>ROUND(G130*(H130),2)</f>
        <v>0</v>
      </c>
      <c r="N130" s="180">
        <v>3.7777498781681058</v>
      </c>
      <c r="O130" s="180"/>
      <c r="P130" s="183"/>
      <c r="Q130" s="183"/>
      <c r="R130" s="183"/>
      <c r="S130" s="180">
        <f>ROUND(G130*(P130),3)</f>
        <v>0</v>
      </c>
      <c r="T130" s="180"/>
      <c r="U130" s="180"/>
      <c r="V130" s="198"/>
      <c r="W130" s="53"/>
      <c r="Z130">
        <v>0</v>
      </c>
    </row>
    <row r="131" spans="1:26" x14ac:dyDescent="0.3">
      <c r="A131" s="10"/>
      <c r="B131" s="212"/>
      <c r="C131" s="174">
        <v>711</v>
      </c>
      <c r="D131" s="390" t="s">
        <v>66</v>
      </c>
      <c r="E131" s="390"/>
      <c r="F131" s="10"/>
      <c r="G131" s="173"/>
      <c r="H131" s="140"/>
      <c r="I131" s="142">
        <f>ROUND((SUM(I127:I130))/1,2)</f>
        <v>0</v>
      </c>
      <c r="J131" s="10"/>
      <c r="K131" s="10"/>
      <c r="L131" s="10">
        <f>ROUND((SUM(L127:L130))/1,2)</f>
        <v>0</v>
      </c>
      <c r="M131" s="10">
        <f>ROUND((SUM(M127:M130))/1,2)</f>
        <v>0</v>
      </c>
      <c r="N131" s="10"/>
      <c r="O131" s="10"/>
      <c r="P131" s="10"/>
      <c r="Q131" s="10"/>
      <c r="R131" s="10"/>
      <c r="S131" s="10">
        <f>ROUND((SUM(S127:S130))/1,2)</f>
        <v>0</v>
      </c>
      <c r="T131" s="10"/>
      <c r="U131" s="10"/>
      <c r="V131" s="199">
        <f>ROUND((SUM(V127:V130))/1,2)</f>
        <v>0</v>
      </c>
      <c r="W131" s="217"/>
      <c r="X131" s="139"/>
      <c r="Y131" s="139"/>
      <c r="Z131" s="139"/>
    </row>
    <row r="132" spans="1:26" x14ac:dyDescent="0.3">
      <c r="A132" s="1"/>
      <c r="B132" s="208"/>
      <c r="C132" s="1"/>
      <c r="D132" s="1"/>
      <c r="E132" s="1"/>
      <c r="F132" s="1"/>
      <c r="G132" s="167"/>
      <c r="H132" s="133"/>
      <c r="I132" s="133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200"/>
      <c r="W132" s="53"/>
    </row>
    <row r="133" spans="1:26" x14ac:dyDescent="0.3">
      <c r="A133" s="10"/>
      <c r="B133" s="212"/>
      <c r="C133" s="174">
        <v>762</v>
      </c>
      <c r="D133" s="390" t="s">
        <v>67</v>
      </c>
      <c r="E133" s="390"/>
      <c r="F133" s="10"/>
      <c r="G133" s="173"/>
      <c r="H133" s="140"/>
      <c r="I133" s="14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97"/>
      <c r="W133" s="217"/>
      <c r="X133" s="139"/>
      <c r="Y133" s="139"/>
      <c r="Z133" s="139"/>
    </row>
    <row r="134" spans="1:26" ht="25.05" customHeight="1" x14ac:dyDescent="0.3">
      <c r="A134" s="181"/>
      <c r="B134" s="213">
        <v>26</v>
      </c>
      <c r="C134" s="182" t="s">
        <v>143</v>
      </c>
      <c r="D134" s="386" t="s">
        <v>144</v>
      </c>
      <c r="E134" s="386"/>
      <c r="F134" s="175" t="s">
        <v>127</v>
      </c>
      <c r="G134" s="177">
        <v>12</v>
      </c>
      <c r="H134" s="176"/>
      <c r="I134" s="176">
        <f t="shared" ref="I134:I150" si="10">ROUND(G134*(H134),2)</f>
        <v>0</v>
      </c>
      <c r="J134" s="175">
        <f t="shared" ref="J134:J150" si="11">ROUND(G134*(N134),2)</f>
        <v>24.96</v>
      </c>
      <c r="K134" s="180">
        <f t="shared" ref="K134:K150" si="12">ROUND(G134*(O134),2)</f>
        <v>0</v>
      </c>
      <c r="L134" s="180"/>
      <c r="M134" s="180">
        <f t="shared" ref="M134:M150" si="13">ROUND(G134*(H134),2)</f>
        <v>0</v>
      </c>
      <c r="N134" s="180">
        <v>2.08</v>
      </c>
      <c r="O134" s="180"/>
      <c r="P134" s="183">
        <v>2.1000000000000001E-4</v>
      </c>
      <c r="Q134" s="183"/>
      <c r="R134" s="183">
        <v>2.1000000000000001E-4</v>
      </c>
      <c r="S134" s="180">
        <f t="shared" ref="S134:S150" si="14">ROUND(G134*(P134),3)</f>
        <v>3.0000000000000001E-3</v>
      </c>
      <c r="T134" s="180"/>
      <c r="U134" s="180"/>
      <c r="V134" s="198"/>
      <c r="W134" s="53"/>
      <c r="Z134">
        <v>0</v>
      </c>
    </row>
    <row r="135" spans="1:26" ht="25.05" customHeight="1" x14ac:dyDescent="0.3">
      <c r="A135" s="181"/>
      <c r="B135" s="213">
        <v>27</v>
      </c>
      <c r="C135" s="182" t="s">
        <v>145</v>
      </c>
      <c r="D135" s="386" t="s">
        <v>146</v>
      </c>
      <c r="E135" s="386"/>
      <c r="F135" s="175" t="s">
        <v>127</v>
      </c>
      <c r="G135" s="177">
        <v>12</v>
      </c>
      <c r="H135" s="176"/>
      <c r="I135" s="176">
        <f t="shared" si="10"/>
        <v>0</v>
      </c>
      <c r="J135" s="175">
        <f t="shared" si="11"/>
        <v>31.56</v>
      </c>
      <c r="K135" s="180">
        <f t="shared" si="12"/>
        <v>0</v>
      </c>
      <c r="L135" s="180"/>
      <c r="M135" s="180">
        <f t="shared" si="13"/>
        <v>0</v>
      </c>
      <c r="N135" s="180">
        <v>2.63</v>
      </c>
      <c r="O135" s="180"/>
      <c r="P135" s="183"/>
      <c r="Q135" s="183"/>
      <c r="R135" s="183"/>
      <c r="S135" s="180">
        <f t="shared" si="14"/>
        <v>0</v>
      </c>
      <c r="T135" s="180"/>
      <c r="U135" s="180"/>
      <c r="V135" s="198"/>
      <c r="W135" s="53"/>
      <c r="Z135">
        <v>0</v>
      </c>
    </row>
    <row r="136" spans="1:26" ht="25.05" customHeight="1" x14ac:dyDescent="0.3">
      <c r="A136" s="181"/>
      <c r="B136" s="213">
        <v>28</v>
      </c>
      <c r="C136" s="182" t="s">
        <v>147</v>
      </c>
      <c r="D136" s="386" t="s">
        <v>148</v>
      </c>
      <c r="E136" s="386"/>
      <c r="F136" s="175" t="s">
        <v>127</v>
      </c>
      <c r="G136" s="177">
        <v>18</v>
      </c>
      <c r="H136" s="176"/>
      <c r="I136" s="176">
        <f t="shared" si="10"/>
        <v>0</v>
      </c>
      <c r="J136" s="175">
        <f t="shared" si="11"/>
        <v>17.82</v>
      </c>
      <c r="K136" s="180">
        <f t="shared" si="12"/>
        <v>0</v>
      </c>
      <c r="L136" s="180"/>
      <c r="M136" s="180">
        <f t="shared" si="13"/>
        <v>0</v>
      </c>
      <c r="N136" s="180">
        <v>0.99</v>
      </c>
      <c r="O136" s="180"/>
      <c r="P136" s="183"/>
      <c r="Q136" s="183"/>
      <c r="R136" s="183"/>
      <c r="S136" s="180">
        <f t="shared" si="14"/>
        <v>0</v>
      </c>
      <c r="T136" s="180"/>
      <c r="U136" s="180"/>
      <c r="V136" s="198"/>
      <c r="W136" s="53"/>
      <c r="Z136">
        <v>0</v>
      </c>
    </row>
    <row r="137" spans="1:26" ht="25.05" customHeight="1" x14ac:dyDescent="0.3">
      <c r="A137" s="181"/>
      <c r="B137" s="213">
        <v>29</v>
      </c>
      <c r="C137" s="182" t="s">
        <v>149</v>
      </c>
      <c r="D137" s="386" t="s">
        <v>150</v>
      </c>
      <c r="E137" s="386"/>
      <c r="F137" s="175" t="s">
        <v>127</v>
      </c>
      <c r="G137" s="177">
        <v>18</v>
      </c>
      <c r="H137" s="176"/>
      <c r="I137" s="176">
        <f t="shared" si="10"/>
        <v>0</v>
      </c>
      <c r="J137" s="175">
        <f t="shared" si="11"/>
        <v>36.36</v>
      </c>
      <c r="K137" s="180">
        <f t="shared" si="12"/>
        <v>0</v>
      </c>
      <c r="L137" s="180"/>
      <c r="M137" s="180">
        <f t="shared" si="13"/>
        <v>0</v>
      </c>
      <c r="N137" s="180">
        <v>2.02</v>
      </c>
      <c r="O137" s="180"/>
      <c r="P137" s="183"/>
      <c r="Q137" s="183"/>
      <c r="R137" s="183"/>
      <c r="S137" s="180">
        <f t="shared" si="14"/>
        <v>0</v>
      </c>
      <c r="T137" s="180"/>
      <c r="U137" s="180"/>
      <c r="V137" s="198"/>
      <c r="W137" s="53"/>
      <c r="Z137">
        <v>0</v>
      </c>
    </row>
    <row r="138" spans="1:26" ht="25.05" customHeight="1" x14ac:dyDescent="0.3">
      <c r="A138" s="181"/>
      <c r="B138" s="213">
        <v>30</v>
      </c>
      <c r="C138" s="182" t="s">
        <v>151</v>
      </c>
      <c r="D138" s="386" t="s">
        <v>152</v>
      </c>
      <c r="E138" s="386"/>
      <c r="F138" s="175" t="s">
        <v>153</v>
      </c>
      <c r="G138" s="177">
        <v>49.84</v>
      </c>
      <c r="H138" s="176"/>
      <c r="I138" s="176">
        <f t="shared" si="10"/>
        <v>0</v>
      </c>
      <c r="J138" s="175">
        <f t="shared" si="11"/>
        <v>275.62</v>
      </c>
      <c r="K138" s="180">
        <f t="shared" si="12"/>
        <v>0</v>
      </c>
      <c r="L138" s="180"/>
      <c r="M138" s="180">
        <f t="shared" si="13"/>
        <v>0</v>
      </c>
      <c r="N138" s="180">
        <v>5.53</v>
      </c>
      <c r="O138" s="180"/>
      <c r="P138" s="183">
        <v>2.5999999999999998E-4</v>
      </c>
      <c r="Q138" s="183"/>
      <c r="R138" s="183">
        <v>2.5999999999999998E-4</v>
      </c>
      <c r="S138" s="180">
        <f t="shared" si="14"/>
        <v>1.2999999999999999E-2</v>
      </c>
      <c r="T138" s="180"/>
      <c r="U138" s="180"/>
      <c r="V138" s="198"/>
      <c r="W138" s="53"/>
      <c r="Z138">
        <v>0</v>
      </c>
    </row>
    <row r="139" spans="1:26" ht="25.05" customHeight="1" x14ac:dyDescent="0.3">
      <c r="A139" s="181"/>
      <c r="B139" s="214">
        <v>31</v>
      </c>
      <c r="C139" s="190" t="s">
        <v>154</v>
      </c>
      <c r="D139" s="391" t="s">
        <v>155</v>
      </c>
      <c r="E139" s="391"/>
      <c r="F139" s="184" t="s">
        <v>89</v>
      </c>
      <c r="G139" s="186">
        <v>0.46100000000000002</v>
      </c>
      <c r="H139" s="185"/>
      <c r="I139" s="185">
        <f t="shared" si="10"/>
        <v>0</v>
      </c>
      <c r="J139" s="184">
        <f t="shared" si="11"/>
        <v>113.01</v>
      </c>
      <c r="K139" s="189">
        <f t="shared" si="12"/>
        <v>0</v>
      </c>
      <c r="L139" s="189"/>
      <c r="M139" s="189">
        <f t="shared" si="13"/>
        <v>0</v>
      </c>
      <c r="N139" s="189">
        <v>245.15</v>
      </c>
      <c r="O139" s="189"/>
      <c r="P139" s="191"/>
      <c r="Q139" s="191"/>
      <c r="R139" s="191"/>
      <c r="S139" s="189">
        <f t="shared" si="14"/>
        <v>0</v>
      </c>
      <c r="T139" s="189"/>
      <c r="U139" s="189"/>
      <c r="V139" s="201"/>
      <c r="W139" s="53"/>
      <c r="Z139">
        <v>0</v>
      </c>
    </row>
    <row r="140" spans="1:26" ht="25.05" customHeight="1" x14ac:dyDescent="0.3">
      <c r="A140" s="181"/>
      <c r="B140" s="213">
        <v>32</v>
      </c>
      <c r="C140" s="182" t="s">
        <v>156</v>
      </c>
      <c r="D140" s="386" t="s">
        <v>157</v>
      </c>
      <c r="E140" s="386"/>
      <c r="F140" s="175" t="s">
        <v>153</v>
      </c>
      <c r="G140" s="177">
        <v>68</v>
      </c>
      <c r="H140" s="176"/>
      <c r="I140" s="176">
        <f t="shared" si="10"/>
        <v>0</v>
      </c>
      <c r="J140" s="175">
        <f t="shared" si="11"/>
        <v>503.88</v>
      </c>
      <c r="K140" s="180">
        <f t="shared" si="12"/>
        <v>0</v>
      </c>
      <c r="L140" s="180"/>
      <c r="M140" s="180">
        <f t="shared" si="13"/>
        <v>0</v>
      </c>
      <c r="N140" s="180">
        <v>7.41</v>
      </c>
      <c r="O140" s="180"/>
      <c r="P140" s="183">
        <v>2.5999999999999998E-4</v>
      </c>
      <c r="Q140" s="183"/>
      <c r="R140" s="183">
        <v>2.5999999999999998E-4</v>
      </c>
      <c r="S140" s="180">
        <f t="shared" si="14"/>
        <v>1.7999999999999999E-2</v>
      </c>
      <c r="T140" s="180"/>
      <c r="U140" s="180"/>
      <c r="V140" s="198"/>
      <c r="W140" s="53"/>
      <c r="Z140">
        <v>0</v>
      </c>
    </row>
    <row r="141" spans="1:26" ht="25.05" customHeight="1" x14ac:dyDescent="0.3">
      <c r="A141" s="181"/>
      <c r="B141" s="214">
        <v>33</v>
      </c>
      <c r="C141" s="190" t="s">
        <v>158</v>
      </c>
      <c r="D141" s="391" t="s">
        <v>159</v>
      </c>
      <c r="E141" s="391"/>
      <c r="F141" s="184" t="s">
        <v>89</v>
      </c>
      <c r="G141" s="186">
        <v>0.98199999999999998</v>
      </c>
      <c r="H141" s="185"/>
      <c r="I141" s="185">
        <f t="shared" si="10"/>
        <v>0</v>
      </c>
      <c r="J141" s="184">
        <f t="shared" si="11"/>
        <v>255.99</v>
      </c>
      <c r="K141" s="189">
        <f t="shared" si="12"/>
        <v>0</v>
      </c>
      <c r="L141" s="189"/>
      <c r="M141" s="189">
        <f t="shared" si="13"/>
        <v>0</v>
      </c>
      <c r="N141" s="189">
        <v>260.68</v>
      </c>
      <c r="O141" s="189"/>
      <c r="P141" s="191"/>
      <c r="Q141" s="191"/>
      <c r="R141" s="191"/>
      <c r="S141" s="189">
        <f t="shared" si="14"/>
        <v>0</v>
      </c>
      <c r="T141" s="189"/>
      <c r="U141" s="189"/>
      <c r="V141" s="201"/>
      <c r="W141" s="53"/>
      <c r="Z141">
        <v>0</v>
      </c>
    </row>
    <row r="142" spans="1:26" ht="25.05" customHeight="1" x14ac:dyDescent="0.3">
      <c r="A142" s="181"/>
      <c r="B142" s="213">
        <v>34</v>
      </c>
      <c r="C142" s="182" t="s">
        <v>160</v>
      </c>
      <c r="D142" s="386" t="s">
        <v>161</v>
      </c>
      <c r="E142" s="386"/>
      <c r="F142" s="175" t="s">
        <v>104</v>
      </c>
      <c r="G142" s="177">
        <v>2.8</v>
      </c>
      <c r="H142" s="176"/>
      <c r="I142" s="176">
        <f t="shared" si="10"/>
        <v>0</v>
      </c>
      <c r="J142" s="175">
        <f t="shared" si="11"/>
        <v>31.7</v>
      </c>
      <c r="K142" s="180">
        <f t="shared" si="12"/>
        <v>0</v>
      </c>
      <c r="L142" s="180"/>
      <c r="M142" s="180">
        <f t="shared" si="13"/>
        <v>0</v>
      </c>
      <c r="N142" s="180">
        <v>11.32</v>
      </c>
      <c r="O142" s="180"/>
      <c r="P142" s="183"/>
      <c r="Q142" s="183"/>
      <c r="R142" s="183"/>
      <c r="S142" s="180">
        <f t="shared" si="14"/>
        <v>0</v>
      </c>
      <c r="T142" s="180"/>
      <c r="U142" s="180"/>
      <c r="V142" s="198"/>
      <c r="W142" s="53"/>
      <c r="Z142">
        <v>0</v>
      </c>
    </row>
    <row r="143" spans="1:26" ht="25.05" customHeight="1" x14ac:dyDescent="0.3">
      <c r="A143" s="181"/>
      <c r="B143" s="214">
        <v>35</v>
      </c>
      <c r="C143" s="190" t="s">
        <v>162</v>
      </c>
      <c r="D143" s="391" t="s">
        <v>163</v>
      </c>
      <c r="E143" s="391"/>
      <c r="F143" s="184" t="s">
        <v>89</v>
      </c>
      <c r="G143" s="186">
        <v>7.6999999999999999E-2</v>
      </c>
      <c r="H143" s="185"/>
      <c r="I143" s="185">
        <f t="shared" si="10"/>
        <v>0</v>
      </c>
      <c r="J143" s="184">
        <f t="shared" si="11"/>
        <v>16.57</v>
      </c>
      <c r="K143" s="189">
        <f t="shared" si="12"/>
        <v>0</v>
      </c>
      <c r="L143" s="189"/>
      <c r="M143" s="189">
        <f t="shared" si="13"/>
        <v>0</v>
      </c>
      <c r="N143" s="189">
        <v>215.14</v>
      </c>
      <c r="O143" s="189"/>
      <c r="P143" s="191"/>
      <c r="Q143" s="191"/>
      <c r="R143" s="191"/>
      <c r="S143" s="189">
        <f t="shared" si="14"/>
        <v>0</v>
      </c>
      <c r="T143" s="189"/>
      <c r="U143" s="189"/>
      <c r="V143" s="201"/>
      <c r="W143" s="53"/>
      <c r="Z143">
        <v>0</v>
      </c>
    </row>
    <row r="144" spans="1:26" ht="25.05" customHeight="1" x14ac:dyDescent="0.3">
      <c r="A144" s="181"/>
      <c r="B144" s="213">
        <v>36</v>
      </c>
      <c r="C144" s="182" t="s">
        <v>164</v>
      </c>
      <c r="D144" s="386" t="s">
        <v>165</v>
      </c>
      <c r="E144" s="386"/>
      <c r="F144" s="175" t="s">
        <v>104</v>
      </c>
      <c r="G144" s="177">
        <v>4.8</v>
      </c>
      <c r="H144" s="176"/>
      <c r="I144" s="176">
        <f t="shared" si="10"/>
        <v>0</v>
      </c>
      <c r="J144" s="175">
        <f t="shared" si="11"/>
        <v>64.56</v>
      </c>
      <c r="K144" s="180">
        <f t="shared" si="12"/>
        <v>0</v>
      </c>
      <c r="L144" s="180"/>
      <c r="M144" s="180">
        <f t="shared" si="13"/>
        <v>0</v>
      </c>
      <c r="N144" s="180">
        <v>13.45</v>
      </c>
      <c r="O144" s="180"/>
      <c r="P144" s="183"/>
      <c r="Q144" s="183"/>
      <c r="R144" s="183"/>
      <c r="S144" s="180">
        <f t="shared" si="14"/>
        <v>0</v>
      </c>
      <c r="T144" s="180"/>
      <c r="U144" s="180"/>
      <c r="V144" s="198"/>
      <c r="W144" s="53"/>
      <c r="Z144">
        <v>0</v>
      </c>
    </row>
    <row r="145" spans="1:26" ht="25.05" customHeight="1" x14ac:dyDescent="0.3">
      <c r="A145" s="181"/>
      <c r="B145" s="214">
        <v>37</v>
      </c>
      <c r="C145" s="190" t="s">
        <v>166</v>
      </c>
      <c r="D145" s="391" t="s">
        <v>167</v>
      </c>
      <c r="E145" s="391"/>
      <c r="F145" s="184" t="s">
        <v>89</v>
      </c>
      <c r="G145" s="186">
        <v>0.13200000000000001</v>
      </c>
      <c r="H145" s="185"/>
      <c r="I145" s="185">
        <f t="shared" si="10"/>
        <v>0</v>
      </c>
      <c r="J145" s="184">
        <f t="shared" si="11"/>
        <v>28.4</v>
      </c>
      <c r="K145" s="189">
        <f t="shared" si="12"/>
        <v>0</v>
      </c>
      <c r="L145" s="189"/>
      <c r="M145" s="189">
        <f t="shared" si="13"/>
        <v>0</v>
      </c>
      <c r="N145" s="189">
        <v>215.14</v>
      </c>
      <c r="O145" s="189"/>
      <c r="P145" s="191"/>
      <c r="Q145" s="191"/>
      <c r="R145" s="191"/>
      <c r="S145" s="189">
        <f t="shared" si="14"/>
        <v>0</v>
      </c>
      <c r="T145" s="189"/>
      <c r="U145" s="189"/>
      <c r="V145" s="201"/>
      <c r="W145" s="53"/>
      <c r="Z145">
        <v>0</v>
      </c>
    </row>
    <row r="146" spans="1:26" ht="25.05" customHeight="1" x14ac:dyDescent="0.3">
      <c r="A146" s="181"/>
      <c r="B146" s="213">
        <v>38</v>
      </c>
      <c r="C146" s="182" t="s">
        <v>168</v>
      </c>
      <c r="D146" s="386" t="s">
        <v>169</v>
      </c>
      <c r="E146" s="386"/>
      <c r="F146" s="175" t="s">
        <v>153</v>
      </c>
      <c r="G146" s="177">
        <v>116</v>
      </c>
      <c r="H146" s="176"/>
      <c r="I146" s="176">
        <f t="shared" si="10"/>
        <v>0</v>
      </c>
      <c r="J146" s="175">
        <f t="shared" si="11"/>
        <v>88.16</v>
      </c>
      <c r="K146" s="180">
        <f t="shared" si="12"/>
        <v>0</v>
      </c>
      <c r="L146" s="180"/>
      <c r="M146" s="180">
        <f t="shared" si="13"/>
        <v>0</v>
      </c>
      <c r="N146" s="180">
        <v>0.76</v>
      </c>
      <c r="O146" s="180"/>
      <c r="P146" s="183"/>
      <c r="Q146" s="183"/>
      <c r="R146" s="183"/>
      <c r="S146" s="180">
        <f t="shared" si="14"/>
        <v>0</v>
      </c>
      <c r="T146" s="180"/>
      <c r="U146" s="180"/>
      <c r="V146" s="198"/>
      <c r="W146" s="53"/>
      <c r="Z146">
        <v>0</v>
      </c>
    </row>
    <row r="147" spans="1:26" ht="25.05" customHeight="1" x14ac:dyDescent="0.3">
      <c r="A147" s="181"/>
      <c r="B147" s="214">
        <v>39</v>
      </c>
      <c r="C147" s="190" t="s">
        <v>170</v>
      </c>
      <c r="D147" s="391" t="s">
        <v>171</v>
      </c>
      <c r="E147" s="391"/>
      <c r="F147" s="184" t="s">
        <v>89</v>
      </c>
      <c r="G147" s="186">
        <v>0.46800000000000003</v>
      </c>
      <c r="H147" s="185"/>
      <c r="I147" s="185">
        <f t="shared" si="10"/>
        <v>0</v>
      </c>
      <c r="J147" s="184">
        <f t="shared" si="11"/>
        <v>129.26</v>
      </c>
      <c r="K147" s="189">
        <f t="shared" si="12"/>
        <v>0</v>
      </c>
      <c r="L147" s="189"/>
      <c r="M147" s="189">
        <f t="shared" si="13"/>
        <v>0</v>
      </c>
      <c r="N147" s="189">
        <v>276.2</v>
      </c>
      <c r="O147" s="189"/>
      <c r="P147" s="191"/>
      <c r="Q147" s="191"/>
      <c r="R147" s="191"/>
      <c r="S147" s="189">
        <f t="shared" si="14"/>
        <v>0</v>
      </c>
      <c r="T147" s="189"/>
      <c r="U147" s="189"/>
      <c r="V147" s="201"/>
      <c r="W147" s="53"/>
      <c r="Z147">
        <v>0</v>
      </c>
    </row>
    <row r="148" spans="1:26" ht="25.05" customHeight="1" x14ac:dyDescent="0.3">
      <c r="A148" s="181"/>
      <c r="B148" s="213">
        <v>40</v>
      </c>
      <c r="C148" s="182" t="s">
        <v>172</v>
      </c>
      <c r="D148" s="386" t="s">
        <v>173</v>
      </c>
      <c r="E148" s="386"/>
      <c r="F148" s="175" t="s">
        <v>153</v>
      </c>
      <c r="G148" s="177">
        <v>54</v>
      </c>
      <c r="H148" s="176"/>
      <c r="I148" s="176">
        <f t="shared" si="10"/>
        <v>0</v>
      </c>
      <c r="J148" s="175">
        <f t="shared" si="11"/>
        <v>77.760000000000005</v>
      </c>
      <c r="K148" s="180">
        <f t="shared" si="12"/>
        <v>0</v>
      </c>
      <c r="L148" s="180"/>
      <c r="M148" s="180">
        <f t="shared" si="13"/>
        <v>0</v>
      </c>
      <c r="N148" s="180">
        <v>1.44</v>
      </c>
      <c r="O148" s="180"/>
      <c r="P148" s="183"/>
      <c r="Q148" s="183"/>
      <c r="R148" s="183"/>
      <c r="S148" s="180">
        <f t="shared" si="14"/>
        <v>0</v>
      </c>
      <c r="T148" s="180"/>
      <c r="U148" s="180"/>
      <c r="V148" s="198"/>
      <c r="W148" s="53"/>
      <c r="Z148">
        <v>0</v>
      </c>
    </row>
    <row r="149" spans="1:26" ht="34.950000000000003" customHeight="1" x14ac:dyDescent="0.3">
      <c r="A149" s="181"/>
      <c r="B149" s="213">
        <v>41</v>
      </c>
      <c r="C149" s="182" t="s">
        <v>174</v>
      </c>
      <c r="D149" s="386" t="s">
        <v>175</v>
      </c>
      <c r="E149" s="386"/>
      <c r="F149" s="175" t="s">
        <v>89</v>
      </c>
      <c r="G149" s="177">
        <v>2.12</v>
      </c>
      <c r="H149" s="176"/>
      <c r="I149" s="176">
        <f t="shared" si="10"/>
        <v>0</v>
      </c>
      <c r="J149" s="175">
        <f t="shared" si="11"/>
        <v>60.76</v>
      </c>
      <c r="K149" s="180">
        <f t="shared" si="12"/>
        <v>0</v>
      </c>
      <c r="L149" s="180"/>
      <c r="M149" s="180">
        <f t="shared" si="13"/>
        <v>0</v>
      </c>
      <c r="N149" s="180">
        <v>28.66</v>
      </c>
      <c r="O149" s="180"/>
      <c r="P149" s="183">
        <v>2.3100000000000002E-2</v>
      </c>
      <c r="Q149" s="183"/>
      <c r="R149" s="183">
        <v>2.3100000000000002E-2</v>
      </c>
      <c r="S149" s="180">
        <f t="shared" si="14"/>
        <v>4.9000000000000002E-2</v>
      </c>
      <c r="T149" s="180"/>
      <c r="U149" s="180"/>
      <c r="V149" s="198"/>
      <c r="W149" s="53"/>
      <c r="Z149">
        <v>0</v>
      </c>
    </row>
    <row r="150" spans="1:26" ht="25.05" customHeight="1" x14ac:dyDescent="0.3">
      <c r="A150" s="181"/>
      <c r="B150" s="213">
        <v>42</v>
      </c>
      <c r="C150" s="182" t="s">
        <v>176</v>
      </c>
      <c r="D150" s="386" t="s">
        <v>177</v>
      </c>
      <c r="E150" s="386"/>
      <c r="F150" s="175" t="s">
        <v>142</v>
      </c>
      <c r="G150" s="177">
        <v>4.5</v>
      </c>
      <c r="H150" s="178"/>
      <c r="I150" s="176">
        <f t="shared" si="10"/>
        <v>0</v>
      </c>
      <c r="J150" s="175">
        <f t="shared" si="11"/>
        <v>79.040000000000006</v>
      </c>
      <c r="K150" s="180">
        <f t="shared" si="12"/>
        <v>0</v>
      </c>
      <c r="L150" s="180"/>
      <c r="M150" s="180">
        <f t="shared" si="13"/>
        <v>0</v>
      </c>
      <c r="N150" s="180">
        <v>17.563949433565138</v>
      </c>
      <c r="O150" s="180"/>
      <c r="P150" s="183"/>
      <c r="Q150" s="183"/>
      <c r="R150" s="183"/>
      <c r="S150" s="180">
        <f t="shared" si="14"/>
        <v>0</v>
      </c>
      <c r="T150" s="180"/>
      <c r="U150" s="180"/>
      <c r="V150" s="198"/>
      <c r="W150" s="53"/>
      <c r="Z150">
        <v>0</v>
      </c>
    </row>
    <row r="151" spans="1:26" x14ac:dyDescent="0.3">
      <c r="A151" s="10"/>
      <c r="B151" s="212"/>
      <c r="C151" s="174">
        <v>762</v>
      </c>
      <c r="D151" s="390" t="s">
        <v>67</v>
      </c>
      <c r="E151" s="390"/>
      <c r="F151" s="10"/>
      <c r="G151" s="173"/>
      <c r="H151" s="140"/>
      <c r="I151" s="142">
        <f>ROUND((SUM(I133:I150))/1,2)</f>
        <v>0</v>
      </c>
      <c r="J151" s="10"/>
      <c r="K151" s="10"/>
      <c r="L151" s="10">
        <f>ROUND((SUM(L133:L150))/1,2)</f>
        <v>0</v>
      </c>
      <c r="M151" s="10">
        <f>ROUND((SUM(M133:M150))/1,2)</f>
        <v>0</v>
      </c>
      <c r="N151" s="10"/>
      <c r="O151" s="10"/>
      <c r="P151" s="10"/>
      <c r="Q151" s="10"/>
      <c r="R151" s="10"/>
      <c r="S151" s="10">
        <f>ROUND((SUM(S133:S150))/1,2)</f>
        <v>0.08</v>
      </c>
      <c r="T151" s="10"/>
      <c r="U151" s="10"/>
      <c r="V151" s="199">
        <f>ROUND((SUM(V133:V150))/1,2)</f>
        <v>0</v>
      </c>
      <c r="W151" s="217"/>
      <c r="X151" s="139"/>
      <c r="Y151" s="139"/>
      <c r="Z151" s="139"/>
    </row>
    <row r="152" spans="1:26" x14ac:dyDescent="0.3">
      <c r="A152" s="1"/>
      <c r="B152" s="208"/>
      <c r="C152" s="1"/>
      <c r="D152" s="1"/>
      <c r="E152" s="1"/>
      <c r="F152" s="1"/>
      <c r="G152" s="167"/>
      <c r="H152" s="133"/>
      <c r="I152" s="133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200"/>
      <c r="W152" s="53"/>
    </row>
    <row r="153" spans="1:26" x14ac:dyDescent="0.3">
      <c r="A153" s="10"/>
      <c r="B153" s="212"/>
      <c r="C153" s="174">
        <v>764</v>
      </c>
      <c r="D153" s="390" t="s">
        <v>68</v>
      </c>
      <c r="E153" s="390"/>
      <c r="F153" s="10"/>
      <c r="G153" s="173"/>
      <c r="H153" s="140"/>
      <c r="I153" s="14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97"/>
      <c r="W153" s="217"/>
      <c r="X153" s="139"/>
      <c r="Y153" s="139"/>
      <c r="Z153" s="139"/>
    </row>
    <row r="154" spans="1:26" ht="25.05" customHeight="1" x14ac:dyDescent="0.3">
      <c r="A154" s="181"/>
      <c r="B154" s="213">
        <v>43</v>
      </c>
      <c r="C154" s="182" t="s">
        <v>178</v>
      </c>
      <c r="D154" s="386" t="s">
        <v>179</v>
      </c>
      <c r="E154" s="386"/>
      <c r="F154" s="175" t="s">
        <v>104</v>
      </c>
      <c r="G154" s="177">
        <v>39.606000000000002</v>
      </c>
      <c r="H154" s="176"/>
      <c r="I154" s="176">
        <f t="shared" ref="I154:I165" si="15">ROUND(G154*(H154),2)</f>
        <v>0</v>
      </c>
      <c r="J154" s="175">
        <f t="shared" ref="J154:J165" si="16">ROUND(G154*(N154),2)</f>
        <v>1001.64</v>
      </c>
      <c r="K154" s="180">
        <f t="shared" ref="K154:K165" si="17">ROUND(G154*(O154),2)</f>
        <v>0</v>
      </c>
      <c r="L154" s="180"/>
      <c r="M154" s="180">
        <f t="shared" ref="M154:M165" si="18">ROUND(G154*(H154),2)</f>
        <v>0</v>
      </c>
      <c r="N154" s="180">
        <v>25.29</v>
      </c>
      <c r="O154" s="180"/>
      <c r="P154" s="183"/>
      <c r="Q154" s="183"/>
      <c r="R154" s="183"/>
      <c r="S154" s="180">
        <f t="shared" ref="S154:S165" si="19">ROUND(G154*(P154),3)</f>
        <v>0</v>
      </c>
      <c r="T154" s="180"/>
      <c r="U154" s="180"/>
      <c r="V154" s="198"/>
      <c r="W154" s="53"/>
      <c r="Z154">
        <v>0</v>
      </c>
    </row>
    <row r="155" spans="1:26" ht="25.05" customHeight="1" x14ac:dyDescent="0.3">
      <c r="A155" s="181"/>
      <c r="B155" s="213">
        <v>44</v>
      </c>
      <c r="C155" s="182" t="s">
        <v>180</v>
      </c>
      <c r="D155" s="386" t="s">
        <v>181</v>
      </c>
      <c r="E155" s="386"/>
      <c r="F155" s="175" t="s">
        <v>127</v>
      </c>
      <c r="G155" s="177">
        <v>14</v>
      </c>
      <c r="H155" s="176"/>
      <c r="I155" s="176">
        <f t="shared" si="15"/>
        <v>0</v>
      </c>
      <c r="J155" s="175">
        <f t="shared" si="16"/>
        <v>38.92</v>
      </c>
      <c r="K155" s="180">
        <f t="shared" si="17"/>
        <v>0</v>
      </c>
      <c r="L155" s="180"/>
      <c r="M155" s="180">
        <f t="shared" si="18"/>
        <v>0</v>
      </c>
      <c r="N155" s="180">
        <v>2.7800000000000002</v>
      </c>
      <c r="O155" s="180"/>
      <c r="P155" s="183"/>
      <c r="Q155" s="183"/>
      <c r="R155" s="183"/>
      <c r="S155" s="180">
        <f t="shared" si="19"/>
        <v>0</v>
      </c>
      <c r="T155" s="180"/>
      <c r="U155" s="180"/>
      <c r="V155" s="198"/>
      <c r="W155" s="53"/>
      <c r="Z155">
        <v>0</v>
      </c>
    </row>
    <row r="156" spans="1:26" ht="25.05" customHeight="1" x14ac:dyDescent="0.3">
      <c r="A156" s="181"/>
      <c r="B156" s="213">
        <v>45</v>
      </c>
      <c r="C156" s="182" t="s">
        <v>182</v>
      </c>
      <c r="D156" s="386" t="s">
        <v>183</v>
      </c>
      <c r="E156" s="386"/>
      <c r="F156" s="175" t="s">
        <v>153</v>
      </c>
      <c r="G156" s="177">
        <v>7</v>
      </c>
      <c r="H156" s="176"/>
      <c r="I156" s="176">
        <f t="shared" si="15"/>
        <v>0</v>
      </c>
      <c r="J156" s="175">
        <f t="shared" si="16"/>
        <v>84.42</v>
      </c>
      <c r="K156" s="180">
        <f t="shared" si="17"/>
        <v>0</v>
      </c>
      <c r="L156" s="180"/>
      <c r="M156" s="180">
        <f t="shared" si="18"/>
        <v>0</v>
      </c>
      <c r="N156" s="180">
        <v>12.06</v>
      </c>
      <c r="O156" s="180"/>
      <c r="P156" s="183"/>
      <c r="Q156" s="183"/>
      <c r="R156" s="183"/>
      <c r="S156" s="180">
        <f t="shared" si="19"/>
        <v>0</v>
      </c>
      <c r="T156" s="180"/>
      <c r="U156" s="180"/>
      <c r="V156" s="198"/>
      <c r="W156" s="53"/>
      <c r="Z156">
        <v>0</v>
      </c>
    </row>
    <row r="157" spans="1:26" ht="25.05" customHeight="1" x14ac:dyDescent="0.3">
      <c r="A157" s="181"/>
      <c r="B157" s="213">
        <v>46</v>
      </c>
      <c r="C157" s="182" t="s">
        <v>184</v>
      </c>
      <c r="D157" s="386" t="s">
        <v>185</v>
      </c>
      <c r="E157" s="386"/>
      <c r="F157" s="175" t="s">
        <v>153</v>
      </c>
      <c r="G157" s="177">
        <v>11.316000000000001</v>
      </c>
      <c r="H157" s="176"/>
      <c r="I157" s="176">
        <f t="shared" si="15"/>
        <v>0</v>
      </c>
      <c r="J157" s="175">
        <f t="shared" si="16"/>
        <v>94.04</v>
      </c>
      <c r="K157" s="180">
        <f t="shared" si="17"/>
        <v>0</v>
      </c>
      <c r="L157" s="180"/>
      <c r="M157" s="180">
        <f t="shared" si="18"/>
        <v>0</v>
      </c>
      <c r="N157" s="180">
        <v>8.31</v>
      </c>
      <c r="O157" s="180"/>
      <c r="P157" s="183"/>
      <c r="Q157" s="183"/>
      <c r="R157" s="183"/>
      <c r="S157" s="180">
        <f t="shared" si="19"/>
        <v>0</v>
      </c>
      <c r="T157" s="180"/>
      <c r="U157" s="180"/>
      <c r="V157" s="198"/>
      <c r="W157" s="53"/>
      <c r="Z157">
        <v>0</v>
      </c>
    </row>
    <row r="158" spans="1:26" ht="25.05" customHeight="1" x14ac:dyDescent="0.3">
      <c r="A158" s="181"/>
      <c r="B158" s="213">
        <v>47</v>
      </c>
      <c r="C158" s="182" t="s">
        <v>186</v>
      </c>
      <c r="D158" s="386" t="s">
        <v>187</v>
      </c>
      <c r="E158" s="386"/>
      <c r="F158" s="175" t="s">
        <v>153</v>
      </c>
      <c r="G158" s="177">
        <v>14</v>
      </c>
      <c r="H158" s="176"/>
      <c r="I158" s="176">
        <f t="shared" si="15"/>
        <v>0</v>
      </c>
      <c r="J158" s="175">
        <f t="shared" si="16"/>
        <v>84.56</v>
      </c>
      <c r="K158" s="180">
        <f t="shared" si="17"/>
        <v>0</v>
      </c>
      <c r="L158" s="180"/>
      <c r="M158" s="180">
        <f t="shared" si="18"/>
        <v>0</v>
      </c>
      <c r="N158" s="180">
        <v>6.04</v>
      </c>
      <c r="O158" s="180"/>
      <c r="P158" s="183"/>
      <c r="Q158" s="183"/>
      <c r="R158" s="183"/>
      <c r="S158" s="180">
        <f t="shared" si="19"/>
        <v>0</v>
      </c>
      <c r="T158" s="180"/>
      <c r="U158" s="180"/>
      <c r="V158" s="198"/>
      <c r="W158" s="53"/>
      <c r="Z158">
        <v>0</v>
      </c>
    </row>
    <row r="159" spans="1:26" ht="25.05" customHeight="1" x14ac:dyDescent="0.3">
      <c r="A159" s="181"/>
      <c r="B159" s="213">
        <v>48</v>
      </c>
      <c r="C159" s="182" t="s">
        <v>188</v>
      </c>
      <c r="D159" s="386" t="s">
        <v>189</v>
      </c>
      <c r="E159" s="386"/>
      <c r="F159" s="175" t="s">
        <v>153</v>
      </c>
      <c r="G159" s="177">
        <v>4.4000000000000004</v>
      </c>
      <c r="H159" s="176"/>
      <c r="I159" s="176">
        <f t="shared" si="15"/>
        <v>0</v>
      </c>
      <c r="J159" s="175">
        <f t="shared" si="16"/>
        <v>125.75</v>
      </c>
      <c r="K159" s="180">
        <f t="shared" si="17"/>
        <v>0</v>
      </c>
      <c r="L159" s="180"/>
      <c r="M159" s="180">
        <f t="shared" si="18"/>
        <v>0</v>
      </c>
      <c r="N159" s="180">
        <v>28.58</v>
      </c>
      <c r="O159" s="180"/>
      <c r="P159" s="183">
        <v>1.7299999999999998E-3</v>
      </c>
      <c r="Q159" s="183"/>
      <c r="R159" s="183">
        <v>1.7299999999999998E-3</v>
      </c>
      <c r="S159" s="180">
        <f t="shared" si="19"/>
        <v>8.0000000000000002E-3</v>
      </c>
      <c r="T159" s="180"/>
      <c r="U159" s="180"/>
      <c r="V159" s="198"/>
      <c r="W159" s="53"/>
      <c r="Z159">
        <v>0</v>
      </c>
    </row>
    <row r="160" spans="1:26" ht="25.05" customHeight="1" x14ac:dyDescent="0.3">
      <c r="A160" s="181"/>
      <c r="B160" s="213">
        <v>49</v>
      </c>
      <c r="C160" s="182" t="s">
        <v>190</v>
      </c>
      <c r="D160" s="386" t="s">
        <v>191</v>
      </c>
      <c r="E160" s="386"/>
      <c r="F160" s="175" t="s">
        <v>127</v>
      </c>
      <c r="G160" s="177">
        <v>4</v>
      </c>
      <c r="H160" s="176"/>
      <c r="I160" s="176">
        <f t="shared" si="15"/>
        <v>0</v>
      </c>
      <c r="J160" s="175">
        <f t="shared" si="16"/>
        <v>54.2</v>
      </c>
      <c r="K160" s="180">
        <f t="shared" si="17"/>
        <v>0</v>
      </c>
      <c r="L160" s="180"/>
      <c r="M160" s="180">
        <f t="shared" si="18"/>
        <v>0</v>
      </c>
      <c r="N160" s="180">
        <v>13.55</v>
      </c>
      <c r="O160" s="180"/>
      <c r="P160" s="183">
        <v>3.6999999999999999E-4</v>
      </c>
      <c r="Q160" s="183"/>
      <c r="R160" s="183">
        <v>3.6999999999999999E-4</v>
      </c>
      <c r="S160" s="180">
        <f t="shared" si="19"/>
        <v>1E-3</v>
      </c>
      <c r="T160" s="180"/>
      <c r="U160" s="180"/>
      <c r="V160" s="198"/>
      <c r="W160" s="53"/>
      <c r="Z160">
        <v>0</v>
      </c>
    </row>
    <row r="161" spans="1:26" ht="25.05" customHeight="1" x14ac:dyDescent="0.3">
      <c r="A161" s="181"/>
      <c r="B161" s="213">
        <v>50</v>
      </c>
      <c r="C161" s="182" t="s">
        <v>192</v>
      </c>
      <c r="D161" s="386" t="s">
        <v>193</v>
      </c>
      <c r="E161" s="386"/>
      <c r="F161" s="175" t="s">
        <v>127</v>
      </c>
      <c r="G161" s="177">
        <v>2</v>
      </c>
      <c r="H161" s="176"/>
      <c r="I161" s="176">
        <f t="shared" si="15"/>
        <v>0</v>
      </c>
      <c r="J161" s="175">
        <f t="shared" si="16"/>
        <v>20.14</v>
      </c>
      <c r="K161" s="180">
        <f t="shared" si="17"/>
        <v>0</v>
      </c>
      <c r="L161" s="180"/>
      <c r="M161" s="180">
        <f t="shared" si="18"/>
        <v>0</v>
      </c>
      <c r="N161" s="180">
        <v>10.07</v>
      </c>
      <c r="O161" s="180"/>
      <c r="P161" s="183">
        <v>2.5000000000000001E-4</v>
      </c>
      <c r="Q161" s="183"/>
      <c r="R161" s="183">
        <v>2.5000000000000001E-4</v>
      </c>
      <c r="S161" s="180">
        <f t="shared" si="19"/>
        <v>1E-3</v>
      </c>
      <c r="T161" s="180"/>
      <c r="U161" s="180"/>
      <c r="V161" s="198"/>
      <c r="W161" s="53"/>
      <c r="Z161">
        <v>0</v>
      </c>
    </row>
    <row r="162" spans="1:26" ht="25.05" customHeight="1" x14ac:dyDescent="0.3">
      <c r="A162" s="181"/>
      <c r="B162" s="213">
        <v>51</v>
      </c>
      <c r="C162" s="182" t="s">
        <v>194</v>
      </c>
      <c r="D162" s="386" t="s">
        <v>195</v>
      </c>
      <c r="E162" s="386"/>
      <c r="F162" s="175" t="s">
        <v>127</v>
      </c>
      <c r="G162" s="177">
        <v>2</v>
      </c>
      <c r="H162" s="176"/>
      <c r="I162" s="176">
        <f t="shared" si="15"/>
        <v>0</v>
      </c>
      <c r="J162" s="175">
        <f t="shared" si="16"/>
        <v>29.16</v>
      </c>
      <c r="K162" s="180">
        <f t="shared" si="17"/>
        <v>0</v>
      </c>
      <c r="L162" s="180"/>
      <c r="M162" s="180">
        <f t="shared" si="18"/>
        <v>0</v>
      </c>
      <c r="N162" s="180">
        <v>14.58</v>
      </c>
      <c r="O162" s="180"/>
      <c r="P162" s="183">
        <v>3.6999999999999999E-4</v>
      </c>
      <c r="Q162" s="183"/>
      <c r="R162" s="183">
        <v>3.6999999999999999E-4</v>
      </c>
      <c r="S162" s="180">
        <f t="shared" si="19"/>
        <v>1E-3</v>
      </c>
      <c r="T162" s="180"/>
      <c r="U162" s="180"/>
      <c r="V162" s="198"/>
      <c r="W162" s="53"/>
      <c r="Z162">
        <v>0</v>
      </c>
    </row>
    <row r="163" spans="1:26" ht="25.05" customHeight="1" x14ac:dyDescent="0.3">
      <c r="A163" s="181"/>
      <c r="B163" s="213">
        <v>52</v>
      </c>
      <c r="C163" s="182" t="s">
        <v>196</v>
      </c>
      <c r="D163" s="386" t="s">
        <v>197</v>
      </c>
      <c r="E163" s="386"/>
      <c r="F163" s="175" t="s">
        <v>153</v>
      </c>
      <c r="G163" s="177">
        <v>14</v>
      </c>
      <c r="H163" s="176"/>
      <c r="I163" s="176">
        <f t="shared" si="15"/>
        <v>0</v>
      </c>
      <c r="J163" s="175">
        <f t="shared" si="16"/>
        <v>433.58</v>
      </c>
      <c r="K163" s="180">
        <f t="shared" si="17"/>
        <v>0</v>
      </c>
      <c r="L163" s="180"/>
      <c r="M163" s="180">
        <f t="shared" si="18"/>
        <v>0</v>
      </c>
      <c r="N163" s="180">
        <v>30.97</v>
      </c>
      <c r="O163" s="180"/>
      <c r="P163" s="183">
        <v>1.3600000000000001E-3</v>
      </c>
      <c r="Q163" s="183"/>
      <c r="R163" s="183">
        <v>1.3600000000000001E-3</v>
      </c>
      <c r="S163" s="180">
        <f t="shared" si="19"/>
        <v>1.9E-2</v>
      </c>
      <c r="T163" s="180"/>
      <c r="U163" s="180"/>
      <c r="V163" s="198"/>
      <c r="W163" s="53"/>
      <c r="Z163">
        <v>0</v>
      </c>
    </row>
    <row r="164" spans="1:26" ht="25.05" customHeight="1" x14ac:dyDescent="0.3">
      <c r="A164" s="181"/>
      <c r="B164" s="213">
        <v>53</v>
      </c>
      <c r="C164" s="182" t="s">
        <v>198</v>
      </c>
      <c r="D164" s="386" t="s">
        <v>225</v>
      </c>
      <c r="E164" s="386"/>
      <c r="F164" s="175" t="s">
        <v>127</v>
      </c>
      <c r="G164" s="177">
        <v>2</v>
      </c>
      <c r="H164" s="176"/>
      <c r="I164" s="176">
        <f t="shared" si="15"/>
        <v>0</v>
      </c>
      <c r="J164" s="175">
        <f t="shared" si="16"/>
        <v>32.64</v>
      </c>
      <c r="K164" s="180">
        <f t="shared" si="17"/>
        <v>0</v>
      </c>
      <c r="L164" s="180"/>
      <c r="M164" s="180">
        <f t="shared" si="18"/>
        <v>0</v>
      </c>
      <c r="N164" s="180">
        <v>16.32</v>
      </c>
      <c r="O164" s="180"/>
      <c r="P164" s="183">
        <v>2.5000000000000001E-4</v>
      </c>
      <c r="Q164" s="183"/>
      <c r="R164" s="183">
        <v>2.5000000000000001E-4</v>
      </c>
      <c r="S164" s="180">
        <f t="shared" si="19"/>
        <v>1E-3</v>
      </c>
      <c r="T164" s="180"/>
      <c r="U164" s="180"/>
      <c r="V164" s="198"/>
      <c r="W164" s="53"/>
      <c r="Z164">
        <v>0</v>
      </c>
    </row>
    <row r="165" spans="1:26" ht="25.05" customHeight="1" x14ac:dyDescent="0.3">
      <c r="A165" s="181"/>
      <c r="B165" s="213">
        <v>54</v>
      </c>
      <c r="C165" s="182" t="s">
        <v>200</v>
      </c>
      <c r="D165" s="386" t="s">
        <v>201</v>
      </c>
      <c r="E165" s="386"/>
      <c r="F165" s="175" t="s">
        <v>142</v>
      </c>
      <c r="G165" s="177">
        <v>1.85</v>
      </c>
      <c r="H165" s="178"/>
      <c r="I165" s="176">
        <f t="shared" si="15"/>
        <v>0</v>
      </c>
      <c r="J165" s="175">
        <f t="shared" si="16"/>
        <v>36.97</v>
      </c>
      <c r="K165" s="180">
        <f t="shared" si="17"/>
        <v>0</v>
      </c>
      <c r="L165" s="180"/>
      <c r="M165" s="180">
        <f t="shared" si="18"/>
        <v>0</v>
      </c>
      <c r="N165" s="180">
        <v>19.985849355459212</v>
      </c>
      <c r="O165" s="180"/>
      <c r="P165" s="183"/>
      <c r="Q165" s="183"/>
      <c r="R165" s="183"/>
      <c r="S165" s="180">
        <f t="shared" si="19"/>
        <v>0</v>
      </c>
      <c r="T165" s="180"/>
      <c r="U165" s="180"/>
      <c r="V165" s="198"/>
      <c r="W165" s="53"/>
      <c r="Z165">
        <v>0</v>
      </c>
    </row>
    <row r="166" spans="1:26" x14ac:dyDescent="0.3">
      <c r="A166" s="10"/>
      <c r="B166" s="212"/>
      <c r="C166" s="174">
        <v>764</v>
      </c>
      <c r="D166" s="390" t="s">
        <v>68</v>
      </c>
      <c r="E166" s="390"/>
      <c r="F166" s="10"/>
      <c r="G166" s="173"/>
      <c r="H166" s="140"/>
      <c r="I166" s="142">
        <f>ROUND((SUM(I153:I165))/1,2)</f>
        <v>0</v>
      </c>
      <c r="J166" s="10"/>
      <c r="K166" s="10"/>
      <c r="L166" s="10">
        <f>ROUND((SUM(L153:L165))/1,2)</f>
        <v>0</v>
      </c>
      <c r="M166" s="10">
        <f>ROUND((SUM(M153:M165))/1,2)</f>
        <v>0</v>
      </c>
      <c r="N166" s="10"/>
      <c r="O166" s="10"/>
      <c r="P166" s="10"/>
      <c r="Q166" s="10"/>
      <c r="R166" s="10"/>
      <c r="S166" s="10">
        <f>ROUND((SUM(S153:S165))/1,2)</f>
        <v>0.03</v>
      </c>
      <c r="T166" s="10"/>
      <c r="U166" s="10"/>
      <c r="V166" s="199">
        <f>ROUND((SUM(V153:V165))/1,2)</f>
        <v>0</v>
      </c>
      <c r="W166" s="217"/>
      <c r="X166" s="139"/>
      <c r="Y166" s="139"/>
      <c r="Z166" s="139"/>
    </row>
    <row r="167" spans="1:26" x14ac:dyDescent="0.3">
      <c r="A167" s="1"/>
      <c r="B167" s="208"/>
      <c r="C167" s="1"/>
      <c r="D167" s="1"/>
      <c r="E167" s="1"/>
      <c r="F167" s="1"/>
      <c r="G167" s="167"/>
      <c r="H167" s="133"/>
      <c r="I167" s="133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200"/>
      <c r="W167" s="53"/>
    </row>
    <row r="168" spans="1:26" x14ac:dyDescent="0.3">
      <c r="A168" s="10"/>
      <c r="B168" s="212"/>
      <c r="C168" s="174">
        <v>767</v>
      </c>
      <c r="D168" s="390" t="s">
        <v>69</v>
      </c>
      <c r="E168" s="390"/>
      <c r="F168" s="10"/>
      <c r="G168" s="173"/>
      <c r="H168" s="140"/>
      <c r="I168" s="14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97"/>
      <c r="W168" s="217"/>
      <c r="X168" s="139"/>
      <c r="Y168" s="139"/>
      <c r="Z168" s="139"/>
    </row>
    <row r="169" spans="1:26" ht="25.05" customHeight="1" x14ac:dyDescent="0.3">
      <c r="A169" s="181"/>
      <c r="B169" s="213">
        <v>55</v>
      </c>
      <c r="C169" s="182" t="s">
        <v>202</v>
      </c>
      <c r="D169" s="386" t="s">
        <v>203</v>
      </c>
      <c r="E169" s="386"/>
      <c r="F169" s="175" t="s">
        <v>127</v>
      </c>
      <c r="G169" s="177">
        <v>1</v>
      </c>
      <c r="H169" s="176"/>
      <c r="I169" s="176">
        <f t="shared" ref="I169:I174" si="20">ROUND(G169*(H169),2)</f>
        <v>0</v>
      </c>
      <c r="J169" s="175">
        <f t="shared" ref="J169:J174" si="21">ROUND(G169*(N169),2)</f>
        <v>18.8</v>
      </c>
      <c r="K169" s="180">
        <f t="shared" ref="K169:K174" si="22">ROUND(G169*(O169),2)</f>
        <v>0</v>
      </c>
      <c r="L169" s="180"/>
      <c r="M169" s="180">
        <f t="shared" ref="M169:M174" si="23">ROUND(G169*(H169),2)</f>
        <v>0</v>
      </c>
      <c r="N169" s="180">
        <v>18.8</v>
      </c>
      <c r="O169" s="180"/>
      <c r="P169" s="183"/>
      <c r="Q169" s="183"/>
      <c r="R169" s="183"/>
      <c r="S169" s="180">
        <f t="shared" ref="S169:S174" si="24">ROUND(G169*(P169),3)</f>
        <v>0</v>
      </c>
      <c r="T169" s="180"/>
      <c r="U169" s="180"/>
      <c r="V169" s="198"/>
      <c r="W169" s="53"/>
      <c r="Z169">
        <v>0</v>
      </c>
    </row>
    <row r="170" spans="1:26" ht="28.2" customHeight="1" x14ac:dyDescent="0.3">
      <c r="A170" s="181"/>
      <c r="B170" s="213">
        <v>56</v>
      </c>
      <c r="C170" s="182" t="s">
        <v>204</v>
      </c>
      <c r="D170" s="386" t="s">
        <v>205</v>
      </c>
      <c r="E170" s="386"/>
      <c r="F170" s="175" t="s">
        <v>139</v>
      </c>
      <c r="G170" s="177">
        <v>40.521000000000001</v>
      </c>
      <c r="H170" s="176"/>
      <c r="I170" s="176">
        <f t="shared" si="20"/>
        <v>0</v>
      </c>
      <c r="J170" s="175">
        <f t="shared" si="21"/>
        <v>135.75</v>
      </c>
      <c r="K170" s="180">
        <f t="shared" si="22"/>
        <v>0</v>
      </c>
      <c r="L170" s="180"/>
      <c r="M170" s="180">
        <f t="shared" si="23"/>
        <v>0</v>
      </c>
      <c r="N170" s="180">
        <v>3.35</v>
      </c>
      <c r="O170" s="180"/>
      <c r="P170" s="183"/>
      <c r="Q170" s="183"/>
      <c r="R170" s="183"/>
      <c r="S170" s="180">
        <f t="shared" si="24"/>
        <v>0</v>
      </c>
      <c r="T170" s="180"/>
      <c r="U170" s="180"/>
      <c r="V170" s="198"/>
      <c r="W170" s="53"/>
      <c r="Z170">
        <v>0</v>
      </c>
    </row>
    <row r="171" spans="1:26" ht="25.05" customHeight="1" x14ac:dyDescent="0.3">
      <c r="A171" s="181"/>
      <c r="B171" s="213">
        <v>57</v>
      </c>
      <c r="C171" s="182" t="s">
        <v>206</v>
      </c>
      <c r="D171" s="386" t="s">
        <v>207</v>
      </c>
      <c r="E171" s="386"/>
      <c r="F171" s="175" t="s">
        <v>139</v>
      </c>
      <c r="G171" s="177">
        <v>29.568000000000001</v>
      </c>
      <c r="H171" s="176"/>
      <c r="I171" s="176">
        <f t="shared" si="20"/>
        <v>0</v>
      </c>
      <c r="J171" s="175">
        <f t="shared" si="21"/>
        <v>53.81</v>
      </c>
      <c r="K171" s="180">
        <f t="shared" si="22"/>
        <v>0</v>
      </c>
      <c r="L171" s="180"/>
      <c r="M171" s="180">
        <f t="shared" si="23"/>
        <v>0</v>
      </c>
      <c r="N171" s="180">
        <v>1.8199999999999998</v>
      </c>
      <c r="O171" s="180"/>
      <c r="P171" s="183">
        <v>6.0000000000000002E-5</v>
      </c>
      <c r="Q171" s="183"/>
      <c r="R171" s="183">
        <v>6.0000000000000002E-5</v>
      </c>
      <c r="S171" s="180">
        <f t="shared" si="24"/>
        <v>2E-3</v>
      </c>
      <c r="T171" s="180"/>
      <c r="U171" s="180"/>
      <c r="V171" s="198"/>
      <c r="W171" s="53"/>
      <c r="Z171">
        <v>0</v>
      </c>
    </row>
    <row r="172" spans="1:26" ht="34.950000000000003" customHeight="1" x14ac:dyDescent="0.3">
      <c r="A172" s="181"/>
      <c r="B172" s="213">
        <v>58</v>
      </c>
      <c r="C172" s="182" t="s">
        <v>208</v>
      </c>
      <c r="D172" s="386" t="s">
        <v>209</v>
      </c>
      <c r="E172" s="386"/>
      <c r="F172" s="175" t="s">
        <v>139</v>
      </c>
      <c r="G172" s="177">
        <v>29.568000000000001</v>
      </c>
      <c r="H172" s="176"/>
      <c r="I172" s="176">
        <f t="shared" si="20"/>
        <v>0</v>
      </c>
      <c r="J172" s="175">
        <f t="shared" si="21"/>
        <v>112.36</v>
      </c>
      <c r="K172" s="180">
        <f t="shared" si="22"/>
        <v>0</v>
      </c>
      <c r="L172" s="180"/>
      <c r="M172" s="180">
        <f t="shared" si="23"/>
        <v>0</v>
      </c>
      <c r="N172" s="180">
        <v>3.8</v>
      </c>
      <c r="O172" s="180"/>
      <c r="P172" s="183"/>
      <c r="Q172" s="183"/>
      <c r="R172" s="183"/>
      <c r="S172" s="180">
        <f t="shared" si="24"/>
        <v>0</v>
      </c>
      <c r="T172" s="180"/>
      <c r="U172" s="180"/>
      <c r="V172" s="198"/>
      <c r="W172" s="53"/>
      <c r="Z172">
        <v>0</v>
      </c>
    </row>
    <row r="173" spans="1:26" ht="25.05" customHeight="1" x14ac:dyDescent="0.3">
      <c r="A173" s="181"/>
      <c r="B173" s="213">
        <v>59</v>
      </c>
      <c r="C173" s="182" t="s">
        <v>210</v>
      </c>
      <c r="D173" s="386" t="s">
        <v>211</v>
      </c>
      <c r="E173" s="386"/>
      <c r="F173" s="175" t="s">
        <v>104</v>
      </c>
      <c r="G173" s="177">
        <v>12.231999999999999</v>
      </c>
      <c r="H173" s="176"/>
      <c r="I173" s="176">
        <f t="shared" si="20"/>
        <v>0</v>
      </c>
      <c r="J173" s="175">
        <f t="shared" si="21"/>
        <v>78.650000000000006</v>
      </c>
      <c r="K173" s="180">
        <f t="shared" si="22"/>
        <v>0</v>
      </c>
      <c r="L173" s="180"/>
      <c r="M173" s="180">
        <f t="shared" si="23"/>
        <v>0</v>
      </c>
      <c r="N173" s="180">
        <v>6.43</v>
      </c>
      <c r="O173" s="180"/>
      <c r="P173" s="183"/>
      <c r="Q173" s="183"/>
      <c r="R173" s="183"/>
      <c r="S173" s="180">
        <f t="shared" si="24"/>
        <v>0</v>
      </c>
      <c r="T173" s="180"/>
      <c r="U173" s="180"/>
      <c r="V173" s="198"/>
      <c r="W173" s="53"/>
      <c r="Z173">
        <v>0</v>
      </c>
    </row>
    <row r="174" spans="1:26" ht="25.05" customHeight="1" x14ac:dyDescent="0.3">
      <c r="A174" s="181"/>
      <c r="B174" s="213">
        <v>60</v>
      </c>
      <c r="C174" s="182" t="s">
        <v>212</v>
      </c>
      <c r="D174" s="386" t="s">
        <v>213</v>
      </c>
      <c r="E174" s="386"/>
      <c r="F174" s="175" t="s">
        <v>142</v>
      </c>
      <c r="G174" s="177">
        <v>0.9</v>
      </c>
      <c r="H174" s="178"/>
      <c r="I174" s="176">
        <f t="shared" si="20"/>
        <v>0</v>
      </c>
      <c r="J174" s="175">
        <f t="shared" si="21"/>
        <v>2.89</v>
      </c>
      <c r="K174" s="180">
        <f t="shared" si="22"/>
        <v>0</v>
      </c>
      <c r="L174" s="180"/>
      <c r="M174" s="180">
        <f t="shared" si="23"/>
        <v>0</v>
      </c>
      <c r="N174" s="180">
        <v>3.2084998965263369</v>
      </c>
      <c r="O174" s="180"/>
      <c r="P174" s="183"/>
      <c r="Q174" s="183"/>
      <c r="R174" s="183"/>
      <c r="S174" s="180">
        <f t="shared" si="24"/>
        <v>0</v>
      </c>
      <c r="T174" s="180"/>
      <c r="U174" s="180"/>
      <c r="V174" s="198"/>
      <c r="W174" s="53"/>
      <c r="Z174">
        <v>0</v>
      </c>
    </row>
    <row r="175" spans="1:26" x14ac:dyDescent="0.3">
      <c r="A175" s="10"/>
      <c r="B175" s="212"/>
      <c r="C175" s="174">
        <v>767</v>
      </c>
      <c r="D175" s="390" t="s">
        <v>69</v>
      </c>
      <c r="E175" s="390"/>
      <c r="F175" s="10"/>
      <c r="G175" s="173"/>
      <c r="H175" s="140"/>
      <c r="I175" s="142">
        <f>ROUND((SUM(I168:I174))/1,2)</f>
        <v>0</v>
      </c>
      <c r="J175" s="10"/>
      <c r="K175" s="10"/>
      <c r="L175" s="10">
        <f>ROUND((SUM(L168:L174))/1,2)</f>
        <v>0</v>
      </c>
      <c r="M175" s="10">
        <f>ROUND((SUM(M168:M174))/1,2)</f>
        <v>0</v>
      </c>
      <c r="N175" s="10"/>
      <c r="O175" s="10"/>
      <c r="P175" s="10"/>
      <c r="Q175" s="10"/>
      <c r="R175" s="10"/>
      <c r="S175" s="10">
        <f>ROUND((SUM(S168:S174))/1,2)</f>
        <v>0</v>
      </c>
      <c r="T175" s="10"/>
      <c r="U175" s="10"/>
      <c r="V175" s="199">
        <f>ROUND((SUM(V168:V174))/1,2)</f>
        <v>0</v>
      </c>
      <c r="W175" s="217"/>
      <c r="X175" s="139"/>
      <c r="Y175" s="139"/>
      <c r="Z175" s="139"/>
    </row>
    <row r="176" spans="1:26" x14ac:dyDescent="0.3">
      <c r="A176" s="1"/>
      <c r="B176" s="208"/>
      <c r="C176" s="1"/>
      <c r="D176" s="1"/>
      <c r="E176" s="1"/>
      <c r="F176" s="1"/>
      <c r="G176" s="167"/>
      <c r="H176" s="133"/>
      <c r="I176" s="133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200"/>
      <c r="W176" s="53"/>
    </row>
    <row r="177" spans="1:26" x14ac:dyDescent="0.3">
      <c r="A177" s="10"/>
      <c r="B177" s="212"/>
      <c r="C177" s="174">
        <v>783</v>
      </c>
      <c r="D177" s="390" t="s">
        <v>70</v>
      </c>
      <c r="E177" s="390"/>
      <c r="F177" s="10"/>
      <c r="G177" s="173"/>
      <c r="H177" s="140"/>
      <c r="I177" s="14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97"/>
      <c r="W177" s="217"/>
      <c r="X177" s="139"/>
      <c r="Y177" s="139"/>
      <c r="Z177" s="139"/>
    </row>
    <row r="178" spans="1:26" ht="25.05" customHeight="1" x14ac:dyDescent="0.3">
      <c r="A178" s="181"/>
      <c r="B178" s="213">
        <v>61</v>
      </c>
      <c r="C178" s="182" t="s">
        <v>214</v>
      </c>
      <c r="D178" s="386" t="s">
        <v>215</v>
      </c>
      <c r="E178" s="386"/>
      <c r="F178" s="175" t="s">
        <v>104</v>
      </c>
      <c r="G178" s="177">
        <v>15.662000000000001</v>
      </c>
      <c r="H178" s="176"/>
      <c r="I178" s="176">
        <f>ROUND(G178*(H178),2)</f>
        <v>0</v>
      </c>
      <c r="J178" s="175">
        <f>ROUND(G178*(N178),2)</f>
        <v>46.05</v>
      </c>
      <c r="K178" s="180">
        <f>ROUND(G178*(O178),2)</f>
        <v>0</v>
      </c>
      <c r="L178" s="180"/>
      <c r="M178" s="180">
        <f>ROUND(G178*(H178),2)</f>
        <v>0</v>
      </c>
      <c r="N178" s="180">
        <v>2.94</v>
      </c>
      <c r="O178" s="180"/>
      <c r="P178" s="183">
        <v>7.9999999999999993E-5</v>
      </c>
      <c r="Q178" s="183"/>
      <c r="R178" s="183">
        <v>7.9999999999999993E-5</v>
      </c>
      <c r="S178" s="180">
        <f>ROUND(G178*(P178),3)</f>
        <v>1E-3</v>
      </c>
      <c r="T178" s="180"/>
      <c r="U178" s="180"/>
      <c r="V178" s="198"/>
      <c r="W178" s="53"/>
      <c r="Z178">
        <v>0</v>
      </c>
    </row>
    <row r="179" spans="1:26" ht="25.05" customHeight="1" x14ac:dyDescent="0.3">
      <c r="A179" s="181"/>
      <c r="B179" s="213">
        <v>62</v>
      </c>
      <c r="C179" s="182" t="s">
        <v>216</v>
      </c>
      <c r="D179" s="386" t="s">
        <v>217</v>
      </c>
      <c r="E179" s="386"/>
      <c r="F179" s="175" t="s">
        <v>104</v>
      </c>
      <c r="G179" s="177">
        <v>15.662000000000001</v>
      </c>
      <c r="H179" s="176"/>
      <c r="I179" s="176">
        <f>ROUND(G179*(H179),2)</f>
        <v>0</v>
      </c>
      <c r="J179" s="175">
        <f>ROUND(G179*(N179),2)</f>
        <v>82.23</v>
      </c>
      <c r="K179" s="180">
        <f>ROUND(G179*(O179),2)</f>
        <v>0</v>
      </c>
      <c r="L179" s="180"/>
      <c r="M179" s="180">
        <f>ROUND(G179*(H179),2)</f>
        <v>0</v>
      </c>
      <c r="N179" s="180">
        <v>5.25</v>
      </c>
      <c r="O179" s="180"/>
      <c r="P179" s="183">
        <v>1.5999999999999999E-4</v>
      </c>
      <c r="Q179" s="183"/>
      <c r="R179" s="183">
        <v>1.5999999999999999E-4</v>
      </c>
      <c r="S179" s="180">
        <f>ROUND(G179*(P179),3)</f>
        <v>3.0000000000000001E-3</v>
      </c>
      <c r="T179" s="180"/>
      <c r="U179" s="180"/>
      <c r="V179" s="198"/>
      <c r="W179" s="53"/>
      <c r="Z179">
        <v>0</v>
      </c>
    </row>
    <row r="180" spans="1:26" ht="25.05" customHeight="1" x14ac:dyDescent="0.3">
      <c r="A180" s="181"/>
      <c r="B180" s="213">
        <v>63</v>
      </c>
      <c r="C180" s="182" t="s">
        <v>218</v>
      </c>
      <c r="D180" s="386" t="s">
        <v>219</v>
      </c>
      <c r="E180" s="386"/>
      <c r="F180" s="175" t="s">
        <v>104</v>
      </c>
      <c r="G180" s="177">
        <v>100.526</v>
      </c>
      <c r="H180" s="176"/>
      <c r="I180" s="176">
        <f>ROUND(G180*(H180),2)</f>
        <v>0</v>
      </c>
      <c r="J180" s="175">
        <f>ROUND(G180*(N180),2)</f>
        <v>125.66</v>
      </c>
      <c r="K180" s="180">
        <f>ROUND(G180*(O180),2)</f>
        <v>0</v>
      </c>
      <c r="L180" s="180"/>
      <c r="M180" s="180">
        <f>ROUND(G180*(H180),2)</f>
        <v>0</v>
      </c>
      <c r="N180" s="180">
        <v>1.25</v>
      </c>
      <c r="O180" s="180"/>
      <c r="P180" s="183">
        <v>1.1E-4</v>
      </c>
      <c r="Q180" s="183"/>
      <c r="R180" s="183">
        <v>1.1E-4</v>
      </c>
      <c r="S180" s="180">
        <f>ROUND(G180*(P180),3)</f>
        <v>1.0999999999999999E-2</v>
      </c>
      <c r="T180" s="180"/>
      <c r="U180" s="180"/>
      <c r="V180" s="198"/>
      <c r="W180" s="53"/>
      <c r="Z180">
        <v>0</v>
      </c>
    </row>
    <row r="181" spans="1:26" ht="25.05" customHeight="1" x14ac:dyDescent="0.3">
      <c r="A181" s="181"/>
      <c r="B181" s="213">
        <v>64</v>
      </c>
      <c r="C181" s="182" t="s">
        <v>220</v>
      </c>
      <c r="D181" s="386" t="s">
        <v>221</v>
      </c>
      <c r="E181" s="386"/>
      <c r="F181" s="175" t="s">
        <v>104</v>
      </c>
      <c r="G181" s="177">
        <v>100.526</v>
      </c>
      <c r="H181" s="176"/>
      <c r="I181" s="176">
        <f>ROUND(G181*(H181),2)</f>
        <v>0</v>
      </c>
      <c r="J181" s="175">
        <f>ROUND(G181*(N181),2)</f>
        <v>125.66</v>
      </c>
      <c r="K181" s="180">
        <f>ROUND(G181*(O181),2)</f>
        <v>0</v>
      </c>
      <c r="L181" s="180"/>
      <c r="M181" s="180">
        <f>ROUND(G181*(H181),2)</f>
        <v>0</v>
      </c>
      <c r="N181" s="180">
        <v>1.25</v>
      </c>
      <c r="O181" s="180"/>
      <c r="P181" s="183">
        <v>1.1E-4</v>
      </c>
      <c r="Q181" s="183"/>
      <c r="R181" s="183">
        <v>1.1E-4</v>
      </c>
      <c r="S181" s="180">
        <f>ROUND(G181*(P181),3)</f>
        <v>1.0999999999999999E-2</v>
      </c>
      <c r="T181" s="180"/>
      <c r="U181" s="180"/>
      <c r="V181" s="198"/>
      <c r="W181" s="53"/>
      <c r="Z181">
        <v>0</v>
      </c>
    </row>
    <row r="182" spans="1:26" ht="34.950000000000003" customHeight="1" x14ac:dyDescent="0.3">
      <c r="A182" s="181"/>
      <c r="B182" s="213">
        <v>65</v>
      </c>
      <c r="C182" s="182" t="s">
        <v>222</v>
      </c>
      <c r="D182" s="386" t="s">
        <v>223</v>
      </c>
      <c r="E182" s="386"/>
      <c r="F182" s="175" t="s">
        <v>104</v>
      </c>
      <c r="G182" s="177">
        <v>100.526</v>
      </c>
      <c r="H182" s="176"/>
      <c r="I182" s="176">
        <f>ROUND(G182*(H182),2)</f>
        <v>0</v>
      </c>
      <c r="J182" s="175">
        <f>ROUND(G182*(N182),2)</f>
        <v>324.7</v>
      </c>
      <c r="K182" s="180">
        <f>ROUND(G182*(O182),2)</f>
        <v>0</v>
      </c>
      <c r="L182" s="180"/>
      <c r="M182" s="180">
        <f>ROUND(G182*(H182),2)</f>
        <v>0</v>
      </c>
      <c r="N182" s="180">
        <v>3.23</v>
      </c>
      <c r="O182" s="180"/>
      <c r="P182" s="183"/>
      <c r="Q182" s="183"/>
      <c r="R182" s="183"/>
      <c r="S182" s="180">
        <f>ROUND(G182*(P182),3)</f>
        <v>0</v>
      </c>
      <c r="T182" s="180"/>
      <c r="U182" s="180"/>
      <c r="V182" s="198"/>
      <c r="W182" s="53"/>
      <c r="Z182">
        <v>0</v>
      </c>
    </row>
    <row r="183" spans="1:26" x14ac:dyDescent="0.3">
      <c r="A183" s="10"/>
      <c r="B183" s="212"/>
      <c r="C183" s="174">
        <v>783</v>
      </c>
      <c r="D183" s="390" t="s">
        <v>70</v>
      </c>
      <c r="E183" s="390"/>
      <c r="F183" s="10"/>
      <c r="G183" s="173"/>
      <c r="H183" s="140"/>
      <c r="I183" s="142">
        <f>ROUND((SUM(I177:I182))/1,2)</f>
        <v>0</v>
      </c>
      <c r="J183" s="10"/>
      <c r="K183" s="10"/>
      <c r="L183" s="10">
        <f>ROUND((SUM(L177:L182))/1,2)</f>
        <v>0</v>
      </c>
      <c r="M183" s="10">
        <f>ROUND((SUM(M177:M182))/1,2)</f>
        <v>0</v>
      </c>
      <c r="N183" s="10"/>
      <c r="O183" s="10"/>
      <c r="P183" s="192"/>
      <c r="Q183" s="1"/>
      <c r="R183" s="1"/>
      <c r="S183" s="192">
        <f>ROUND((SUM(S177:S182))/1,2)</f>
        <v>0.03</v>
      </c>
      <c r="T183" s="2"/>
      <c r="U183" s="2"/>
      <c r="V183" s="199">
        <f>ROUND((SUM(V177:V182))/1,2)</f>
        <v>0</v>
      </c>
      <c r="W183" s="53"/>
    </row>
    <row r="184" spans="1:26" x14ac:dyDescent="0.3">
      <c r="A184" s="1"/>
      <c r="B184" s="208"/>
      <c r="C184" s="1"/>
      <c r="D184" s="1"/>
      <c r="E184" s="1"/>
      <c r="F184" s="1"/>
      <c r="G184" s="167"/>
      <c r="H184" s="133"/>
      <c r="I184" s="133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200"/>
      <c r="W184" s="53"/>
    </row>
    <row r="185" spans="1:26" x14ac:dyDescent="0.3">
      <c r="A185" s="10"/>
      <c r="B185" s="212"/>
      <c r="C185" s="10"/>
      <c r="D185" s="368" t="s">
        <v>65</v>
      </c>
      <c r="E185" s="368"/>
      <c r="F185" s="10"/>
      <c r="G185" s="173"/>
      <c r="H185" s="140"/>
      <c r="I185" s="142">
        <f>ROUND((SUM(I126:I184))/2,2)</f>
        <v>0</v>
      </c>
      <c r="J185" s="10"/>
      <c r="K185" s="10"/>
      <c r="L185" s="10">
        <f>ROUND((SUM(L126:L184))/2,2)</f>
        <v>0</v>
      </c>
      <c r="M185" s="10">
        <f>ROUND((SUM(M126:M184))/2,2)</f>
        <v>0</v>
      </c>
      <c r="N185" s="10"/>
      <c r="O185" s="10"/>
      <c r="P185" s="192"/>
      <c r="Q185" s="1"/>
      <c r="R185" s="1"/>
      <c r="S185" s="192">
        <f>ROUND((SUM(S126:S184))/2,2)</f>
        <v>0.14000000000000001</v>
      </c>
      <c r="T185" s="1"/>
      <c r="U185" s="1"/>
      <c r="V185" s="199">
        <f>ROUND((SUM(V126:V184))/2,2)</f>
        <v>0</v>
      </c>
      <c r="W185" s="53"/>
    </row>
    <row r="186" spans="1:26" x14ac:dyDescent="0.3">
      <c r="A186" s="1"/>
      <c r="B186" s="215"/>
      <c r="C186" s="193"/>
      <c r="D186" s="392" t="s">
        <v>71</v>
      </c>
      <c r="E186" s="392"/>
      <c r="F186" s="193"/>
      <c r="G186" s="194"/>
      <c r="H186" s="195"/>
      <c r="I186" s="195">
        <f>ROUND((SUM(I86:I185))/3,2)</f>
        <v>0</v>
      </c>
      <c r="J186" s="193"/>
      <c r="K186" s="193">
        <f>ROUND((SUM(K86:K185))/3,2)</f>
        <v>0</v>
      </c>
      <c r="L186" s="193">
        <f>ROUND((SUM(L86:L185))/3,2)</f>
        <v>0</v>
      </c>
      <c r="M186" s="193">
        <f>ROUND((SUM(M86:M185))/3,2)</f>
        <v>0</v>
      </c>
      <c r="N186" s="193"/>
      <c r="O186" s="193"/>
      <c r="P186" s="194"/>
      <c r="Q186" s="193"/>
      <c r="R186" s="193"/>
      <c r="S186" s="194">
        <f>ROUND((SUM(S86:S185))/3,2)</f>
        <v>24.11</v>
      </c>
      <c r="T186" s="193"/>
      <c r="U186" s="193"/>
      <c r="V186" s="202">
        <f>ROUND((SUM(V86:V185))/3,2)</f>
        <v>0</v>
      </c>
      <c r="W186" s="53"/>
      <c r="Z186">
        <f>(SUM(Z86:Z185))</f>
        <v>0</v>
      </c>
    </row>
  </sheetData>
  <mergeCells count="145">
    <mergeCell ref="D183:E183"/>
    <mergeCell ref="D185:E185"/>
    <mergeCell ref="D186:E186"/>
    <mergeCell ref="D177:E177"/>
    <mergeCell ref="D178:E178"/>
    <mergeCell ref="D179:E179"/>
    <mergeCell ref="D180:E180"/>
    <mergeCell ref="D181:E181"/>
    <mergeCell ref="D182:E182"/>
    <mergeCell ref="D170:E170"/>
    <mergeCell ref="D171:E171"/>
    <mergeCell ref="D172:E172"/>
    <mergeCell ref="D173:E173"/>
    <mergeCell ref="D174:E174"/>
    <mergeCell ref="D175:E175"/>
    <mergeCell ref="D163:E163"/>
    <mergeCell ref="D164:E164"/>
    <mergeCell ref="D165:E165"/>
    <mergeCell ref="D166:E166"/>
    <mergeCell ref="D168:E168"/>
    <mergeCell ref="D169:E169"/>
    <mergeCell ref="D157:E157"/>
    <mergeCell ref="D158:E158"/>
    <mergeCell ref="D159:E159"/>
    <mergeCell ref="D160:E160"/>
    <mergeCell ref="D161:E161"/>
    <mergeCell ref="D162:E162"/>
    <mergeCell ref="D150:E150"/>
    <mergeCell ref="D151:E151"/>
    <mergeCell ref="D153:E153"/>
    <mergeCell ref="D154:E154"/>
    <mergeCell ref="D155:E155"/>
    <mergeCell ref="D156:E156"/>
    <mergeCell ref="D144:E144"/>
    <mergeCell ref="D145:E145"/>
    <mergeCell ref="D146:E146"/>
    <mergeCell ref="D147:E147"/>
    <mergeCell ref="D148:E148"/>
    <mergeCell ref="D149:E149"/>
    <mergeCell ref="D138:E138"/>
    <mergeCell ref="D139:E139"/>
    <mergeCell ref="D140:E140"/>
    <mergeCell ref="D141:E141"/>
    <mergeCell ref="D142:E142"/>
    <mergeCell ref="D143:E143"/>
    <mergeCell ref="D131:E131"/>
    <mergeCell ref="D133:E133"/>
    <mergeCell ref="D134:E134"/>
    <mergeCell ref="D135:E135"/>
    <mergeCell ref="D136:E136"/>
    <mergeCell ref="D137:E137"/>
    <mergeCell ref="D124:E124"/>
    <mergeCell ref="D126:E126"/>
    <mergeCell ref="D127:E127"/>
    <mergeCell ref="D128:E128"/>
    <mergeCell ref="D129:E129"/>
    <mergeCell ref="D130:E130"/>
    <mergeCell ref="D116:E116"/>
    <mergeCell ref="D117:E117"/>
    <mergeCell ref="D118:E118"/>
    <mergeCell ref="D120:E120"/>
    <mergeCell ref="D121:E121"/>
    <mergeCell ref="D122:E122"/>
    <mergeCell ref="D108:E108"/>
    <mergeCell ref="D110:E110"/>
    <mergeCell ref="D111:E111"/>
    <mergeCell ref="D112:E112"/>
    <mergeCell ref="D113:E113"/>
    <mergeCell ref="D114:E114"/>
    <mergeCell ref="D102:E102"/>
    <mergeCell ref="D103:E103"/>
    <mergeCell ref="D104:E104"/>
    <mergeCell ref="D105:E105"/>
    <mergeCell ref="D106:E106"/>
    <mergeCell ref="D107:E107"/>
    <mergeCell ref="D95:E95"/>
    <mergeCell ref="D96:E96"/>
    <mergeCell ref="D97:E97"/>
    <mergeCell ref="D99:E99"/>
    <mergeCell ref="D100:E100"/>
    <mergeCell ref="D101:E101"/>
    <mergeCell ref="D89:E89"/>
    <mergeCell ref="D90:E90"/>
    <mergeCell ref="D91:E91"/>
    <mergeCell ref="D92:E92"/>
    <mergeCell ref="D93:E93"/>
    <mergeCell ref="D94:E94"/>
    <mergeCell ref="B78:E78"/>
    <mergeCell ref="B79:E79"/>
    <mergeCell ref="I77:P77"/>
    <mergeCell ref="D86:E86"/>
    <mergeCell ref="D87:E87"/>
    <mergeCell ref="D88:E88"/>
    <mergeCell ref="B68:D68"/>
    <mergeCell ref="B69:D69"/>
    <mergeCell ref="B71:D71"/>
    <mergeCell ref="B75:V75"/>
    <mergeCell ref="H1:I1"/>
    <mergeCell ref="B77:E77"/>
    <mergeCell ref="B61:D61"/>
    <mergeCell ref="B63:D63"/>
    <mergeCell ref="B64:D64"/>
    <mergeCell ref="B65:D65"/>
    <mergeCell ref="B66:D66"/>
    <mergeCell ref="B67:D67"/>
    <mergeCell ref="B55:D55"/>
    <mergeCell ref="B56:D56"/>
    <mergeCell ref="B57:D57"/>
    <mergeCell ref="B58:D58"/>
    <mergeCell ref="B59:D59"/>
    <mergeCell ref="B60:D60"/>
    <mergeCell ref="F31:G31"/>
    <mergeCell ref="B54:C54"/>
    <mergeCell ref="B44:V44"/>
    <mergeCell ref="B46:E46"/>
    <mergeCell ref="B47:E47"/>
    <mergeCell ref="B48:E48"/>
    <mergeCell ref="F46:H46"/>
    <mergeCell ref="F47:H47"/>
    <mergeCell ref="F48:H48"/>
    <mergeCell ref="B49:I49"/>
    <mergeCell ref="F25:H25"/>
    <mergeCell ref="F26:H26"/>
    <mergeCell ref="F27:H27"/>
    <mergeCell ref="F28:G28"/>
    <mergeCell ref="F29:G29"/>
    <mergeCell ref="F30:G30"/>
    <mergeCell ref="F22:H22"/>
    <mergeCell ref="F23:H23"/>
    <mergeCell ref="F24:H24"/>
    <mergeCell ref="B11:H11"/>
    <mergeCell ref="F14:H14"/>
    <mergeCell ref="F15:H15"/>
    <mergeCell ref="F16:H16"/>
    <mergeCell ref="F17:H17"/>
    <mergeCell ref="F18:H18"/>
    <mergeCell ref="B1:C1"/>
    <mergeCell ref="E1:F1"/>
    <mergeCell ref="B2:V2"/>
    <mergeCell ref="B3:V3"/>
    <mergeCell ref="B7:H7"/>
    <mergeCell ref="B9:H9"/>
    <mergeCell ref="F19:H19"/>
    <mergeCell ref="F20:H20"/>
    <mergeCell ref="F21:H21"/>
  </mergeCells>
  <hyperlinks>
    <hyperlink ref="B1:C1" location="A2:A2" tooltip="Klikni na prechod ku Kryciemu listu..." display="Krycí list rozpočtu" xr:uid="{D2DBAD3B-0954-4B54-811B-8B60D227CCEC}"/>
    <hyperlink ref="E1:F1" location="A54:A54" tooltip="Klikni na prechod ku rekapitulácii..." display="Rekapitulácia rozpočtu" xr:uid="{AF9A38FF-CAA5-4883-89BF-E01BA55EA60C}"/>
    <hyperlink ref="H1:I1" location="B85:B85" tooltip="Klikni na prechod ku Rozpočet..." display="Rozpočet" xr:uid="{3BE8B53E-FB9D-4240-9413-D0E6C2B51858}"/>
  </hyperlinks>
  <printOptions horizontalCentered="1" gridLines="1"/>
  <pageMargins left="1.1111111111111112E-2" right="1.1111111111111112E-2" top="0.75" bottom="0.75" header="0.3" footer="0.3"/>
  <pageSetup paperSize="9" scale="75" orientation="portrait" verticalDpi="0" r:id="rId1"/>
  <headerFooter>
    <oddHeader>&amp;C&amp;B&amp; Rozpočet Stojiska na separovanie odpadu v obci Čičava / Stojisko č.2</oddHeader>
    <oddFooter>&amp;RStrana &amp;P z &amp;N    &amp;L&amp;7Spracované systémom Systematic® Kalkulus, tel.: 051 77 10 585</oddFooter>
  </headerFooter>
  <rowBreaks count="2" manualBreakCount="2">
    <brk id="40" max="16383" man="1"/>
    <brk id="7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F8989D-7E84-44EE-9357-E3C64D654799}">
  <dimension ref="A1:AA186"/>
  <sheetViews>
    <sheetView workbookViewId="0">
      <pane ySplit="1" topLeftCell="A156" activePane="bottomLeft" state="frozen"/>
      <selection pane="bottomLeft" activeCell="H182" sqref="H88:H182"/>
    </sheetView>
  </sheetViews>
  <sheetFormatPr defaultColWidth="0" defaultRowHeight="14.4" x14ac:dyDescent="0.3"/>
  <cols>
    <col min="1" max="1" width="1.77734375" customWidth="1"/>
    <col min="2" max="2" width="4.77734375" customWidth="1"/>
    <col min="3" max="3" width="12.77734375" customWidth="1"/>
    <col min="4" max="5" width="22.77734375" customWidth="1"/>
    <col min="6" max="7" width="9.77734375" customWidth="1"/>
    <col min="8" max="8" width="9" customWidth="1"/>
    <col min="9" max="9" width="12.77734375" customWidth="1"/>
    <col min="10" max="10" width="10.77734375" hidden="1" customWidth="1"/>
    <col min="11" max="15" width="0" hidden="1" customWidth="1"/>
    <col min="16" max="16" width="9.77734375" customWidth="1"/>
    <col min="17" max="18" width="0" hidden="1" customWidth="1"/>
    <col min="19" max="19" width="7.77734375" customWidth="1"/>
    <col min="20" max="21" width="0" hidden="1" customWidth="1"/>
    <col min="22" max="22" width="7.77734375" customWidth="1"/>
    <col min="23" max="23" width="2.77734375" customWidth="1"/>
    <col min="24" max="26" width="0" hidden="1" customWidth="1"/>
    <col min="27" max="27" width="8.88671875" hidden="1" customWidth="1"/>
  </cols>
  <sheetData>
    <row r="1" spans="1:23" ht="34.950000000000003" customHeight="1" x14ac:dyDescent="0.3">
      <c r="A1" s="12"/>
      <c r="B1" s="312" t="s">
        <v>15</v>
      </c>
      <c r="C1" s="313"/>
      <c r="D1" s="12"/>
      <c r="E1" s="314" t="s">
        <v>0</v>
      </c>
      <c r="F1" s="315"/>
      <c r="G1" s="13"/>
      <c r="H1" s="373" t="s">
        <v>72</v>
      </c>
      <c r="I1" s="313"/>
      <c r="J1" s="161"/>
      <c r="K1" s="162"/>
      <c r="L1" s="162"/>
      <c r="M1" s="162"/>
      <c r="N1" s="162"/>
      <c r="O1" s="162"/>
      <c r="P1" s="163"/>
      <c r="Q1" s="112"/>
      <c r="R1" s="112"/>
      <c r="S1" s="112"/>
      <c r="T1" s="112"/>
      <c r="U1" s="112"/>
      <c r="V1" s="112"/>
      <c r="W1" s="53">
        <v>30.126000000000001</v>
      </c>
    </row>
    <row r="2" spans="1:23" ht="34.950000000000003" customHeight="1" x14ac:dyDescent="0.3">
      <c r="A2" s="15"/>
      <c r="B2" s="316" t="s">
        <v>15</v>
      </c>
      <c r="C2" s="317"/>
      <c r="D2" s="317"/>
      <c r="E2" s="317"/>
      <c r="F2" s="317"/>
      <c r="G2" s="317"/>
      <c r="H2" s="317"/>
      <c r="I2" s="317"/>
      <c r="J2" s="317"/>
      <c r="K2" s="317"/>
      <c r="L2" s="317"/>
      <c r="M2" s="317"/>
      <c r="N2" s="317"/>
      <c r="O2" s="317"/>
      <c r="P2" s="317"/>
      <c r="Q2" s="318"/>
      <c r="R2" s="318"/>
      <c r="S2" s="318"/>
      <c r="T2" s="318"/>
      <c r="U2" s="318"/>
      <c r="V2" s="319"/>
      <c r="W2" s="53"/>
    </row>
    <row r="3" spans="1:23" ht="18" customHeight="1" x14ac:dyDescent="0.3">
      <c r="A3" s="15"/>
      <c r="B3" s="320" t="s">
        <v>1</v>
      </c>
      <c r="C3" s="321"/>
      <c r="D3" s="321"/>
      <c r="E3" s="321"/>
      <c r="F3" s="321"/>
      <c r="G3" s="322"/>
      <c r="H3" s="322"/>
      <c r="I3" s="322"/>
      <c r="J3" s="322"/>
      <c r="K3" s="322"/>
      <c r="L3" s="322"/>
      <c r="M3" s="322"/>
      <c r="N3" s="322"/>
      <c r="O3" s="322"/>
      <c r="P3" s="322"/>
      <c r="Q3" s="322"/>
      <c r="R3" s="322"/>
      <c r="S3" s="322"/>
      <c r="T3" s="322"/>
      <c r="U3" s="322"/>
      <c r="V3" s="323"/>
      <c r="W3" s="53"/>
    </row>
    <row r="4" spans="1:23" ht="18" customHeight="1" x14ac:dyDescent="0.3">
      <c r="A4" s="15"/>
      <c r="B4" s="43" t="s">
        <v>226</v>
      </c>
      <c r="C4" s="32"/>
      <c r="D4" s="25"/>
      <c r="E4" s="25"/>
      <c r="F4" s="44" t="s">
        <v>17</v>
      </c>
      <c r="G4" s="25"/>
      <c r="H4" s="25"/>
      <c r="I4" s="25"/>
      <c r="J4" s="25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113"/>
      <c r="W4" s="53"/>
    </row>
    <row r="5" spans="1:23" ht="18" customHeight="1" x14ac:dyDescent="0.3">
      <c r="A5" s="15"/>
      <c r="B5" s="40"/>
      <c r="C5" s="32"/>
      <c r="D5" s="25"/>
      <c r="E5" s="25"/>
      <c r="F5" s="44" t="s">
        <v>18</v>
      </c>
      <c r="G5" s="25"/>
      <c r="H5" s="25"/>
      <c r="I5" s="25"/>
      <c r="J5" s="25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113"/>
      <c r="W5" s="53"/>
    </row>
    <row r="6" spans="1:23" ht="18" customHeight="1" x14ac:dyDescent="0.3">
      <c r="A6" s="15"/>
      <c r="B6" s="45" t="s">
        <v>19</v>
      </c>
      <c r="C6" s="32"/>
      <c r="D6" s="44" t="s">
        <v>20</v>
      </c>
      <c r="E6" s="25"/>
      <c r="F6" s="44" t="s">
        <v>21</v>
      </c>
      <c r="G6" s="44" t="s">
        <v>22</v>
      </c>
      <c r="H6" s="25"/>
      <c r="I6" s="25"/>
      <c r="J6" s="25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113"/>
      <c r="W6" s="53"/>
    </row>
    <row r="7" spans="1:23" ht="19.95" customHeight="1" x14ac:dyDescent="0.3">
      <c r="A7" s="15"/>
      <c r="B7" s="324" t="s">
        <v>23</v>
      </c>
      <c r="C7" s="325"/>
      <c r="D7" s="325"/>
      <c r="E7" s="325"/>
      <c r="F7" s="325"/>
      <c r="G7" s="325"/>
      <c r="H7" s="326"/>
      <c r="I7" s="47"/>
      <c r="J7" s="48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113"/>
      <c r="W7" s="53"/>
    </row>
    <row r="8" spans="1:23" ht="18" customHeight="1" x14ac:dyDescent="0.3">
      <c r="A8" s="15"/>
      <c r="B8" s="49" t="s">
        <v>26</v>
      </c>
      <c r="C8" s="46"/>
      <c r="D8" s="28"/>
      <c r="E8" s="28"/>
      <c r="F8" s="50" t="s">
        <v>27</v>
      </c>
      <c r="G8" s="28"/>
      <c r="H8" s="28"/>
      <c r="I8" s="25"/>
      <c r="J8" s="25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113"/>
      <c r="W8" s="53"/>
    </row>
    <row r="9" spans="1:23" ht="19.95" customHeight="1" x14ac:dyDescent="0.3">
      <c r="A9" s="15"/>
      <c r="B9" s="327" t="s">
        <v>24</v>
      </c>
      <c r="C9" s="328"/>
      <c r="D9" s="328"/>
      <c r="E9" s="328"/>
      <c r="F9" s="328"/>
      <c r="G9" s="328"/>
      <c r="H9" s="329"/>
      <c r="I9" s="48"/>
      <c r="J9" s="48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113"/>
      <c r="W9" s="53"/>
    </row>
    <row r="10" spans="1:23" ht="18" customHeight="1" x14ac:dyDescent="0.3">
      <c r="A10" s="15"/>
      <c r="B10" s="45" t="s">
        <v>26</v>
      </c>
      <c r="C10" s="32"/>
      <c r="D10" s="25"/>
      <c r="E10" s="25"/>
      <c r="F10" s="44" t="s">
        <v>27</v>
      </c>
      <c r="G10" s="25"/>
      <c r="H10" s="25"/>
      <c r="I10" s="25"/>
      <c r="J10" s="25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113"/>
      <c r="W10" s="53"/>
    </row>
    <row r="11" spans="1:23" ht="19.95" customHeight="1" x14ac:dyDescent="0.3">
      <c r="A11" s="15"/>
      <c r="B11" s="327" t="s">
        <v>25</v>
      </c>
      <c r="C11" s="328"/>
      <c r="D11" s="328"/>
      <c r="E11" s="328"/>
      <c r="F11" s="328"/>
      <c r="G11" s="328"/>
      <c r="H11" s="329"/>
      <c r="I11" s="48"/>
      <c r="J11" s="48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113"/>
      <c r="W11" s="53"/>
    </row>
    <row r="12" spans="1:23" ht="18" customHeight="1" x14ac:dyDescent="0.3">
      <c r="A12" s="15"/>
      <c r="B12" s="45" t="s">
        <v>26</v>
      </c>
      <c r="C12" s="32"/>
      <c r="D12" s="25"/>
      <c r="E12" s="25"/>
      <c r="F12" s="44" t="s">
        <v>27</v>
      </c>
      <c r="G12" s="25"/>
      <c r="H12" s="25"/>
      <c r="I12" s="25"/>
      <c r="J12" s="25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113"/>
      <c r="W12" s="53"/>
    </row>
    <row r="13" spans="1:23" ht="18" customHeight="1" x14ac:dyDescent="0.3">
      <c r="A13" s="15"/>
      <c r="B13" s="39"/>
      <c r="C13" s="31"/>
      <c r="D13" s="21"/>
      <c r="E13" s="21"/>
      <c r="F13" s="21"/>
      <c r="G13" s="21"/>
      <c r="H13" s="21"/>
      <c r="I13" s="32"/>
      <c r="J13" s="25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113"/>
      <c r="W13" s="53"/>
    </row>
    <row r="14" spans="1:23" ht="18" customHeight="1" x14ac:dyDescent="0.3">
      <c r="A14" s="15"/>
      <c r="B14" s="54" t="s">
        <v>6</v>
      </c>
      <c r="C14" s="62" t="s">
        <v>48</v>
      </c>
      <c r="D14" s="61" t="s">
        <v>49</v>
      </c>
      <c r="E14" s="66" t="s">
        <v>50</v>
      </c>
      <c r="F14" s="341" t="s">
        <v>33</v>
      </c>
      <c r="G14" s="342"/>
      <c r="H14" s="335"/>
      <c r="I14" s="32"/>
      <c r="J14" s="25"/>
      <c r="K14" s="26"/>
      <c r="L14" s="26"/>
      <c r="M14" s="26"/>
      <c r="N14" s="26"/>
      <c r="O14" s="74"/>
      <c r="P14" s="82"/>
      <c r="Q14" s="78"/>
      <c r="R14" s="26"/>
      <c r="S14" s="26"/>
      <c r="T14" s="26"/>
      <c r="U14" s="26"/>
      <c r="V14" s="113"/>
      <c r="W14" s="53"/>
    </row>
    <row r="15" spans="1:23" ht="18" customHeight="1" x14ac:dyDescent="0.3">
      <c r="A15" s="15"/>
      <c r="B15" s="55" t="s">
        <v>28</v>
      </c>
      <c r="C15" s="63">
        <f>'SO 15316'!E61</f>
        <v>0</v>
      </c>
      <c r="D15" s="58">
        <f>'SO 15316'!F61</f>
        <v>0</v>
      </c>
      <c r="E15" s="67">
        <f>'SO 15316'!G61</f>
        <v>0</v>
      </c>
      <c r="F15" s="343"/>
      <c r="G15" s="337"/>
      <c r="H15" s="338"/>
      <c r="I15" s="25"/>
      <c r="J15" s="25"/>
      <c r="K15" s="26"/>
      <c r="L15" s="26"/>
      <c r="M15" s="26"/>
      <c r="N15" s="26"/>
      <c r="O15" s="74"/>
      <c r="P15" s="83">
        <v>0</v>
      </c>
      <c r="Q15" s="78"/>
      <c r="R15" s="26"/>
      <c r="S15" s="26"/>
      <c r="T15" s="26"/>
      <c r="U15" s="26"/>
      <c r="V15" s="113"/>
      <c r="W15" s="53"/>
    </row>
    <row r="16" spans="1:23" ht="18" customHeight="1" x14ac:dyDescent="0.3">
      <c r="A16" s="15"/>
      <c r="B16" s="54" t="s">
        <v>29</v>
      </c>
      <c r="C16" s="92">
        <f>'SO 15316'!E69</f>
        <v>0</v>
      </c>
      <c r="D16" s="93">
        <f>'SO 15316'!F69</f>
        <v>0</v>
      </c>
      <c r="E16" s="94">
        <f>'SO 15316'!G69</f>
        <v>0</v>
      </c>
      <c r="F16" s="344" t="s">
        <v>34</v>
      </c>
      <c r="G16" s="337"/>
      <c r="H16" s="338"/>
      <c r="I16" s="25"/>
      <c r="J16" s="25"/>
      <c r="K16" s="26"/>
      <c r="L16" s="26"/>
      <c r="M16" s="26"/>
      <c r="N16" s="26"/>
      <c r="O16" s="74"/>
      <c r="P16" s="83">
        <f>(SUM(Z86:Z185))</f>
        <v>0</v>
      </c>
      <c r="Q16" s="78"/>
      <c r="R16" s="26"/>
      <c r="S16" s="26"/>
      <c r="T16" s="26"/>
      <c r="U16" s="26"/>
      <c r="V16" s="113"/>
      <c r="W16" s="53"/>
    </row>
    <row r="17" spans="1:26" ht="18" customHeight="1" x14ac:dyDescent="0.3">
      <c r="A17" s="15"/>
      <c r="B17" s="55" t="s">
        <v>30</v>
      </c>
      <c r="C17" s="63"/>
      <c r="D17" s="58"/>
      <c r="E17" s="67"/>
      <c r="F17" s="345" t="s">
        <v>35</v>
      </c>
      <c r="G17" s="337"/>
      <c r="H17" s="338"/>
      <c r="I17" s="25"/>
      <c r="J17" s="25"/>
      <c r="K17" s="26"/>
      <c r="L17" s="26"/>
      <c r="M17" s="26"/>
      <c r="N17" s="26"/>
      <c r="O17" s="74"/>
      <c r="P17" s="83">
        <v>0</v>
      </c>
      <c r="Q17" s="78"/>
      <c r="R17" s="26"/>
      <c r="S17" s="26"/>
      <c r="T17" s="26"/>
      <c r="U17" s="26"/>
      <c r="V17" s="113"/>
      <c r="W17" s="53"/>
    </row>
    <row r="18" spans="1:26" ht="18" customHeight="1" x14ac:dyDescent="0.3">
      <c r="A18" s="15"/>
      <c r="B18" s="56" t="s">
        <v>31</v>
      </c>
      <c r="C18" s="64"/>
      <c r="D18" s="59"/>
      <c r="E18" s="68"/>
      <c r="F18" s="346"/>
      <c r="G18" s="340"/>
      <c r="H18" s="338"/>
      <c r="I18" s="25"/>
      <c r="J18" s="25"/>
      <c r="K18" s="26"/>
      <c r="L18" s="26"/>
      <c r="M18" s="26"/>
      <c r="N18" s="26"/>
      <c r="O18" s="74"/>
      <c r="P18" s="84"/>
      <c r="Q18" s="78"/>
      <c r="R18" s="26"/>
      <c r="S18" s="26"/>
      <c r="T18" s="26"/>
      <c r="U18" s="26"/>
      <c r="V18" s="113"/>
      <c r="W18" s="53"/>
    </row>
    <row r="19" spans="1:26" ht="18" customHeight="1" x14ac:dyDescent="0.3">
      <c r="A19" s="15"/>
      <c r="B19" s="56" t="s">
        <v>32</v>
      </c>
      <c r="C19" s="65"/>
      <c r="D19" s="60"/>
      <c r="E19" s="69">
        <f>SUM(E15:E18)</f>
        <v>0</v>
      </c>
      <c r="F19" s="330" t="s">
        <v>32</v>
      </c>
      <c r="G19" s="331"/>
      <c r="H19" s="332"/>
      <c r="I19" s="25"/>
      <c r="J19" s="25"/>
      <c r="K19" s="26"/>
      <c r="L19" s="26"/>
      <c r="M19" s="26"/>
      <c r="N19" s="26"/>
      <c r="O19" s="74"/>
      <c r="P19" s="85">
        <f>SUM(P15:P18)</f>
        <v>0</v>
      </c>
      <c r="Q19" s="78"/>
      <c r="R19" s="26"/>
      <c r="S19" s="26"/>
      <c r="T19" s="26"/>
      <c r="U19" s="26"/>
      <c r="V19" s="113"/>
      <c r="W19" s="53"/>
    </row>
    <row r="20" spans="1:26" ht="18" customHeight="1" x14ac:dyDescent="0.3">
      <c r="A20" s="15"/>
      <c r="B20" s="52" t="s">
        <v>41</v>
      </c>
      <c r="C20" s="57"/>
      <c r="D20" s="95"/>
      <c r="E20" s="96"/>
      <c r="F20" s="333" t="s">
        <v>41</v>
      </c>
      <c r="G20" s="334"/>
      <c r="H20" s="335"/>
      <c r="I20" s="32"/>
      <c r="J20" s="25"/>
      <c r="K20" s="26"/>
      <c r="L20" s="26"/>
      <c r="M20" s="26"/>
      <c r="N20" s="26"/>
      <c r="O20" s="74"/>
      <c r="P20" s="84"/>
      <c r="Q20" s="78"/>
      <c r="R20" s="26"/>
      <c r="S20" s="26"/>
      <c r="T20" s="26"/>
      <c r="U20" s="26"/>
      <c r="V20" s="113"/>
      <c r="W20" s="53"/>
    </row>
    <row r="21" spans="1:26" ht="18" customHeight="1" x14ac:dyDescent="0.3">
      <c r="A21" s="15"/>
      <c r="B21" s="49" t="s">
        <v>42</v>
      </c>
      <c r="C21" s="51"/>
      <c r="D21" s="91"/>
      <c r="E21" s="70">
        <f>((E15*U22*0)+(E16*V22*0)+(E17*W22*0))/100</f>
        <v>0</v>
      </c>
      <c r="F21" s="336" t="s">
        <v>45</v>
      </c>
      <c r="G21" s="337"/>
      <c r="H21" s="338"/>
      <c r="I21" s="25"/>
      <c r="J21" s="25"/>
      <c r="K21" s="26"/>
      <c r="L21" s="26"/>
      <c r="M21" s="26"/>
      <c r="N21" s="26"/>
      <c r="O21" s="74"/>
      <c r="P21" s="83">
        <f>((E15*X22*0)+(E16*Y22*0)+(E17*Z22*0))/100</f>
        <v>0</v>
      </c>
      <c r="Q21" s="78"/>
      <c r="R21" s="26"/>
      <c r="S21" s="26"/>
      <c r="T21" s="26"/>
      <c r="U21" s="26"/>
      <c r="V21" s="113"/>
      <c r="W21" s="53"/>
    </row>
    <row r="22" spans="1:26" ht="18" customHeight="1" x14ac:dyDescent="0.3">
      <c r="A22" s="15"/>
      <c r="B22" s="45" t="s">
        <v>43</v>
      </c>
      <c r="C22" s="34"/>
      <c r="D22" s="72"/>
      <c r="E22" s="71">
        <f>((E15*U23*0)+(E16*V23*0)+(E17*W23*0))/100</f>
        <v>0</v>
      </c>
      <c r="F22" s="336" t="s">
        <v>46</v>
      </c>
      <c r="G22" s="337"/>
      <c r="H22" s="338"/>
      <c r="I22" s="25"/>
      <c r="J22" s="25"/>
      <c r="K22" s="26"/>
      <c r="L22" s="26"/>
      <c r="M22" s="26"/>
      <c r="N22" s="26"/>
      <c r="O22" s="74"/>
      <c r="P22" s="83">
        <f>((E15*X23*0)+(E16*Y23*0)+(E17*Z23*0))/100</f>
        <v>0</v>
      </c>
      <c r="Q22" s="78"/>
      <c r="R22" s="26"/>
      <c r="S22" s="26"/>
      <c r="T22" s="26"/>
      <c r="U22" s="26">
        <v>1</v>
      </c>
      <c r="V22" s="114">
        <v>1</v>
      </c>
      <c r="W22" s="53">
        <v>1</v>
      </c>
      <c r="X22">
        <v>1</v>
      </c>
      <c r="Y22">
        <v>1</v>
      </c>
      <c r="Z22">
        <v>1</v>
      </c>
    </row>
    <row r="23" spans="1:26" ht="18" customHeight="1" x14ac:dyDescent="0.3">
      <c r="A23" s="15"/>
      <c r="B23" s="45" t="s">
        <v>44</v>
      </c>
      <c r="C23" s="34"/>
      <c r="D23" s="72"/>
      <c r="E23" s="71">
        <f>((E15*U24*0)+(E16*V24*0)+(E17*W24*0))/100</f>
        <v>0</v>
      </c>
      <c r="F23" s="336" t="s">
        <v>47</v>
      </c>
      <c r="G23" s="337"/>
      <c r="H23" s="338"/>
      <c r="I23" s="25"/>
      <c r="J23" s="25"/>
      <c r="K23" s="26"/>
      <c r="L23" s="26"/>
      <c r="M23" s="26"/>
      <c r="N23" s="26"/>
      <c r="O23" s="74"/>
      <c r="P23" s="83">
        <f>((E15*X24*0)+(E16*Y24*0)+(E17*Z24*0))/100</f>
        <v>0</v>
      </c>
      <c r="Q23" s="78"/>
      <c r="R23" s="26"/>
      <c r="S23" s="26"/>
      <c r="T23" s="26"/>
      <c r="U23" s="26">
        <v>1</v>
      </c>
      <c r="V23" s="114">
        <v>1</v>
      </c>
      <c r="W23" s="53">
        <v>0</v>
      </c>
      <c r="X23">
        <v>1</v>
      </c>
      <c r="Y23">
        <v>1</v>
      </c>
      <c r="Z23">
        <v>1</v>
      </c>
    </row>
    <row r="24" spans="1:26" ht="18" customHeight="1" x14ac:dyDescent="0.3">
      <c r="A24" s="15"/>
      <c r="B24" s="40"/>
      <c r="C24" s="34"/>
      <c r="D24" s="72"/>
      <c r="E24" s="72"/>
      <c r="F24" s="339"/>
      <c r="G24" s="340"/>
      <c r="H24" s="338"/>
      <c r="I24" s="25"/>
      <c r="J24" s="25"/>
      <c r="K24" s="26"/>
      <c r="L24" s="26"/>
      <c r="M24" s="26"/>
      <c r="N24" s="26"/>
      <c r="O24" s="74"/>
      <c r="P24" s="82"/>
      <c r="Q24" s="78"/>
      <c r="R24" s="26"/>
      <c r="S24" s="26"/>
      <c r="T24" s="26"/>
      <c r="U24" s="26">
        <v>1</v>
      </c>
      <c r="V24" s="114">
        <v>1</v>
      </c>
      <c r="W24" s="53">
        <v>1</v>
      </c>
      <c r="X24">
        <v>1</v>
      </c>
      <c r="Y24">
        <v>1</v>
      </c>
      <c r="Z24">
        <v>0</v>
      </c>
    </row>
    <row r="25" spans="1:26" ht="18" customHeight="1" x14ac:dyDescent="0.3">
      <c r="A25" s="15"/>
      <c r="B25" s="45"/>
      <c r="C25" s="34"/>
      <c r="D25" s="72"/>
      <c r="E25" s="72"/>
      <c r="F25" s="353" t="s">
        <v>32</v>
      </c>
      <c r="G25" s="331"/>
      <c r="H25" s="338"/>
      <c r="I25" s="25"/>
      <c r="J25" s="25"/>
      <c r="K25" s="26"/>
      <c r="L25" s="26"/>
      <c r="M25" s="26"/>
      <c r="N25" s="26"/>
      <c r="O25" s="74"/>
      <c r="P25" s="85">
        <f>SUM(E21:E24)+SUM(P21:P24)</f>
        <v>0</v>
      </c>
      <c r="Q25" s="78"/>
      <c r="R25" s="26"/>
      <c r="S25" s="26"/>
      <c r="T25" s="26"/>
      <c r="U25" s="26"/>
      <c r="V25" s="113"/>
      <c r="W25" s="53"/>
    </row>
    <row r="26" spans="1:26" ht="18" customHeight="1" x14ac:dyDescent="0.3">
      <c r="A26" s="15"/>
      <c r="B26" s="110" t="s">
        <v>53</v>
      </c>
      <c r="C26" s="98"/>
      <c r="D26" s="100"/>
      <c r="E26" s="106"/>
      <c r="F26" s="333" t="s">
        <v>36</v>
      </c>
      <c r="G26" s="354"/>
      <c r="H26" s="355"/>
      <c r="I26" s="23"/>
      <c r="J26" s="23"/>
      <c r="K26" s="24"/>
      <c r="L26" s="24"/>
      <c r="M26" s="24"/>
      <c r="N26" s="24"/>
      <c r="O26" s="75"/>
      <c r="P26" s="86"/>
      <c r="Q26" s="79"/>
      <c r="R26" s="24"/>
      <c r="S26" s="24"/>
      <c r="T26" s="24"/>
      <c r="U26" s="24"/>
      <c r="V26" s="115"/>
      <c r="W26" s="53"/>
    </row>
    <row r="27" spans="1:26" ht="18" customHeight="1" x14ac:dyDescent="0.3">
      <c r="A27" s="15"/>
      <c r="B27" s="41"/>
      <c r="C27" s="36"/>
      <c r="D27" s="73"/>
      <c r="E27" s="107"/>
      <c r="F27" s="356" t="s">
        <v>37</v>
      </c>
      <c r="G27" s="357"/>
      <c r="H27" s="358"/>
      <c r="I27" s="28"/>
      <c r="J27" s="28"/>
      <c r="K27" s="29"/>
      <c r="L27" s="29"/>
      <c r="M27" s="29"/>
      <c r="N27" s="29"/>
      <c r="O27" s="76"/>
      <c r="P27" s="87">
        <f>E19+P19+E25+P25</f>
        <v>0</v>
      </c>
      <c r="Q27" s="80"/>
      <c r="R27" s="29"/>
      <c r="S27" s="29"/>
      <c r="T27" s="29"/>
      <c r="U27" s="29"/>
      <c r="V27" s="116"/>
      <c r="W27" s="53"/>
    </row>
    <row r="28" spans="1:26" ht="18" customHeight="1" x14ac:dyDescent="0.3">
      <c r="A28" s="15"/>
      <c r="B28" s="42"/>
      <c r="C28" s="37"/>
      <c r="D28" s="15"/>
      <c r="E28" s="108"/>
      <c r="F28" s="359" t="s">
        <v>38</v>
      </c>
      <c r="G28" s="360"/>
      <c r="H28" s="218">
        <f>P27-SUM('SO 15316'!K86:'SO 15316'!K185)</f>
        <v>0</v>
      </c>
      <c r="I28" s="21"/>
      <c r="J28" s="21"/>
      <c r="K28" s="22"/>
      <c r="L28" s="22"/>
      <c r="M28" s="22"/>
      <c r="N28" s="22"/>
      <c r="O28" s="77"/>
      <c r="P28" s="88">
        <f>ROUND(((ROUND(H28,2)*20)*1/100),2)</f>
        <v>0</v>
      </c>
      <c r="Q28" s="81"/>
      <c r="R28" s="22"/>
      <c r="S28" s="22"/>
      <c r="T28" s="22"/>
      <c r="U28" s="22"/>
      <c r="V28" s="117"/>
      <c r="W28" s="53"/>
    </row>
    <row r="29" spans="1:26" ht="18" customHeight="1" x14ac:dyDescent="0.3">
      <c r="A29" s="15"/>
      <c r="B29" s="42"/>
      <c r="C29" s="37"/>
      <c r="D29" s="15"/>
      <c r="E29" s="108"/>
      <c r="F29" s="361" t="s">
        <v>39</v>
      </c>
      <c r="G29" s="362"/>
      <c r="H29" s="33">
        <f>SUM('SO 15316'!K86:'SO 15316'!K185)</f>
        <v>0</v>
      </c>
      <c r="I29" s="25"/>
      <c r="J29" s="25"/>
      <c r="K29" s="26"/>
      <c r="L29" s="26"/>
      <c r="M29" s="26"/>
      <c r="N29" s="26"/>
      <c r="O29" s="74"/>
      <c r="P29" s="89">
        <f>ROUND(((ROUND(H29,2)*0)/100),2)</f>
        <v>0</v>
      </c>
      <c r="Q29" s="78"/>
      <c r="R29" s="26"/>
      <c r="S29" s="26"/>
      <c r="T29" s="26"/>
      <c r="U29" s="26"/>
      <c r="V29" s="113"/>
      <c r="W29" s="53"/>
    </row>
    <row r="30" spans="1:26" ht="18" customHeight="1" x14ac:dyDescent="0.3">
      <c r="A30" s="15"/>
      <c r="B30" s="42"/>
      <c r="C30" s="37"/>
      <c r="D30" s="15"/>
      <c r="E30" s="108"/>
      <c r="F30" s="363" t="s">
        <v>40</v>
      </c>
      <c r="G30" s="364"/>
      <c r="H30" s="103"/>
      <c r="I30" s="104"/>
      <c r="J30" s="21"/>
      <c r="K30" s="22"/>
      <c r="L30" s="22"/>
      <c r="M30" s="22"/>
      <c r="N30" s="22"/>
      <c r="O30" s="77"/>
      <c r="P30" s="105">
        <f>SUM(P27:P29)</f>
        <v>0</v>
      </c>
      <c r="Q30" s="78"/>
      <c r="R30" s="26"/>
      <c r="S30" s="26"/>
      <c r="T30" s="26"/>
      <c r="U30" s="26"/>
      <c r="V30" s="113"/>
      <c r="W30" s="53"/>
    </row>
    <row r="31" spans="1:26" ht="18" customHeight="1" x14ac:dyDescent="0.3">
      <c r="A31" s="15"/>
      <c r="B31" s="38"/>
      <c r="C31" s="30"/>
      <c r="D31" s="101"/>
      <c r="E31" s="109"/>
      <c r="F31" s="357"/>
      <c r="G31" s="379"/>
      <c r="H31" s="34"/>
      <c r="I31" s="25"/>
      <c r="J31" s="25"/>
      <c r="K31" s="26"/>
      <c r="L31" s="26"/>
      <c r="M31" s="26"/>
      <c r="N31" s="26"/>
      <c r="O31" s="74"/>
      <c r="P31" s="90"/>
      <c r="Q31" s="78"/>
      <c r="R31" s="26"/>
      <c r="S31" s="26"/>
      <c r="T31" s="26"/>
      <c r="U31" s="26"/>
      <c r="V31" s="113"/>
      <c r="W31" s="53"/>
    </row>
    <row r="32" spans="1:26" ht="18" customHeight="1" x14ac:dyDescent="0.3">
      <c r="A32" s="15"/>
      <c r="B32" s="110" t="s">
        <v>51</v>
      </c>
      <c r="C32" s="102"/>
      <c r="D32" s="19"/>
      <c r="E32" s="111" t="s">
        <v>52</v>
      </c>
      <c r="F32" s="73"/>
      <c r="G32" s="19"/>
      <c r="H32" s="35"/>
      <c r="I32" s="23"/>
      <c r="J32" s="23"/>
      <c r="K32" s="24"/>
      <c r="L32" s="24"/>
      <c r="M32" s="24"/>
      <c r="N32" s="24"/>
      <c r="O32" s="24"/>
      <c r="P32" s="18"/>
      <c r="Q32" s="24"/>
      <c r="R32" s="24"/>
      <c r="S32" s="24"/>
      <c r="T32" s="24"/>
      <c r="U32" s="24"/>
      <c r="V32" s="115"/>
      <c r="W32" s="53"/>
    </row>
    <row r="33" spans="1:23" ht="18" customHeight="1" x14ac:dyDescent="0.3">
      <c r="A33" s="15"/>
      <c r="B33" s="41"/>
      <c r="C33" s="36"/>
      <c r="D33" s="17"/>
      <c r="E33" s="17"/>
      <c r="F33" s="17"/>
      <c r="G33" s="17"/>
      <c r="H33" s="17"/>
      <c r="I33" s="17"/>
      <c r="J33" s="17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18"/>
      <c r="W33" s="53"/>
    </row>
    <row r="34" spans="1:23" ht="18" customHeight="1" x14ac:dyDescent="0.3">
      <c r="A34" s="15"/>
      <c r="B34" s="42"/>
      <c r="C34" s="37"/>
      <c r="D34" s="3"/>
      <c r="E34" s="3"/>
      <c r="F34" s="3"/>
      <c r="G34" s="3"/>
      <c r="H34" s="3"/>
      <c r="I34" s="3"/>
      <c r="J34" s="3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9"/>
      <c r="W34" s="53"/>
    </row>
    <row r="35" spans="1:23" ht="18" customHeight="1" x14ac:dyDescent="0.3">
      <c r="A35" s="15"/>
      <c r="B35" s="42"/>
      <c r="C35" s="37"/>
      <c r="D35" s="3"/>
      <c r="E35" s="3"/>
      <c r="F35" s="3"/>
      <c r="G35" s="3"/>
      <c r="H35" s="3"/>
      <c r="I35" s="3"/>
      <c r="J35" s="3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9"/>
      <c r="W35" s="53"/>
    </row>
    <row r="36" spans="1:23" ht="18" customHeight="1" x14ac:dyDescent="0.3">
      <c r="A36" s="15"/>
      <c r="B36" s="42"/>
      <c r="C36" s="37"/>
      <c r="D36" s="3"/>
      <c r="E36" s="3"/>
      <c r="F36" s="3"/>
      <c r="G36" s="3"/>
      <c r="H36" s="3"/>
      <c r="I36" s="3"/>
      <c r="J36" s="3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9"/>
      <c r="W36" s="53"/>
    </row>
    <row r="37" spans="1:23" ht="18" customHeight="1" x14ac:dyDescent="0.3">
      <c r="A37" s="15"/>
      <c r="B37" s="38"/>
      <c r="C37" s="30"/>
      <c r="D37" s="8"/>
      <c r="E37" s="8"/>
      <c r="F37" s="8"/>
      <c r="G37" s="8"/>
      <c r="H37" s="8"/>
      <c r="I37" s="8"/>
      <c r="J37" s="8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20"/>
      <c r="W37" s="53"/>
    </row>
    <row r="38" spans="1:23" ht="18" customHeight="1" x14ac:dyDescent="0.3">
      <c r="A38" s="15"/>
      <c r="B38" s="121"/>
      <c r="C38" s="122"/>
      <c r="D38" s="123"/>
      <c r="E38" s="123"/>
      <c r="F38" s="123"/>
      <c r="G38" s="123"/>
      <c r="H38" s="123"/>
      <c r="I38" s="123"/>
      <c r="J38" s="123"/>
      <c r="K38" s="124"/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125"/>
      <c r="W38" s="53"/>
    </row>
    <row r="39" spans="1:23" ht="18" customHeight="1" x14ac:dyDescent="0.3">
      <c r="A39" s="15"/>
      <c r="B39" s="42"/>
      <c r="C39" s="3"/>
      <c r="D39" s="3"/>
      <c r="E39" s="3"/>
      <c r="F39" s="3"/>
      <c r="G39" s="3"/>
      <c r="H39" s="3"/>
      <c r="I39" s="3"/>
      <c r="J39" s="3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216"/>
    </row>
    <row r="40" spans="1:23" ht="18" customHeight="1" x14ac:dyDescent="0.3">
      <c r="A40" s="15"/>
      <c r="B40" s="42"/>
      <c r="C40" s="3"/>
      <c r="D40" s="3"/>
      <c r="E40" s="3"/>
      <c r="F40" s="3"/>
      <c r="G40" s="3"/>
      <c r="H40" s="3"/>
      <c r="I40" s="3"/>
      <c r="J40" s="3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216"/>
    </row>
    <row r="41" spans="1:23" x14ac:dyDescent="0.3">
      <c r="A41" s="15"/>
      <c r="B41" s="42"/>
      <c r="C41" s="3"/>
      <c r="D41" s="3"/>
      <c r="E41" s="3"/>
      <c r="F41" s="3"/>
      <c r="G41" s="3"/>
      <c r="H41" s="3"/>
      <c r="I41" s="3"/>
      <c r="J41" s="3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216"/>
    </row>
    <row r="42" spans="1:23" x14ac:dyDescent="0.3">
      <c r="A42" s="131"/>
      <c r="B42" s="204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216"/>
    </row>
    <row r="43" spans="1:23" x14ac:dyDescent="0.3">
      <c r="A43" s="131"/>
      <c r="B43" s="205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53"/>
    </row>
    <row r="44" spans="1:23" ht="34.950000000000003" customHeight="1" x14ac:dyDescent="0.3">
      <c r="A44" s="131"/>
      <c r="B44" s="382" t="s">
        <v>0</v>
      </c>
      <c r="C44" s="383"/>
      <c r="D44" s="383"/>
      <c r="E44" s="383"/>
      <c r="F44" s="383"/>
      <c r="G44" s="383"/>
      <c r="H44" s="383"/>
      <c r="I44" s="383"/>
      <c r="J44" s="383"/>
      <c r="K44" s="383"/>
      <c r="L44" s="383"/>
      <c r="M44" s="383"/>
      <c r="N44" s="383"/>
      <c r="O44" s="383"/>
      <c r="P44" s="383"/>
      <c r="Q44" s="383"/>
      <c r="R44" s="383"/>
      <c r="S44" s="383"/>
      <c r="T44" s="383"/>
      <c r="U44" s="383"/>
      <c r="V44" s="384"/>
      <c r="W44" s="53"/>
    </row>
    <row r="45" spans="1:23" x14ac:dyDescent="0.3">
      <c r="A45" s="131"/>
      <c r="B45" s="206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18"/>
      <c r="W45" s="53"/>
    </row>
    <row r="46" spans="1:23" ht="19.95" customHeight="1" x14ac:dyDescent="0.3">
      <c r="A46" s="203"/>
      <c r="B46" s="385" t="s">
        <v>23</v>
      </c>
      <c r="C46" s="348"/>
      <c r="D46" s="348"/>
      <c r="E46" s="349"/>
      <c r="F46" s="347" t="s">
        <v>20</v>
      </c>
      <c r="G46" s="348"/>
      <c r="H46" s="349"/>
      <c r="I46" s="130"/>
      <c r="J46" s="3"/>
      <c r="K46" s="3"/>
      <c r="L46" s="3"/>
      <c r="M46" s="3"/>
      <c r="N46" s="3"/>
      <c r="O46" s="3"/>
      <c r="P46" s="3"/>
      <c r="Q46" s="11"/>
      <c r="R46" s="11"/>
      <c r="S46" s="11"/>
      <c r="T46" s="11"/>
      <c r="U46" s="11"/>
      <c r="V46" s="119"/>
      <c r="W46" s="53"/>
    </row>
    <row r="47" spans="1:23" ht="19.95" customHeight="1" x14ac:dyDescent="0.3">
      <c r="A47" s="203"/>
      <c r="B47" s="385" t="s">
        <v>24</v>
      </c>
      <c r="C47" s="348"/>
      <c r="D47" s="348"/>
      <c r="E47" s="349"/>
      <c r="F47" s="347" t="s">
        <v>18</v>
      </c>
      <c r="G47" s="348"/>
      <c r="H47" s="349"/>
      <c r="I47" s="130"/>
      <c r="J47" s="3"/>
      <c r="K47" s="3"/>
      <c r="L47" s="3"/>
      <c r="M47" s="3"/>
      <c r="N47" s="3"/>
      <c r="O47" s="3"/>
      <c r="P47" s="3"/>
      <c r="Q47" s="11"/>
      <c r="R47" s="11"/>
      <c r="S47" s="11"/>
      <c r="T47" s="11"/>
      <c r="U47" s="11"/>
      <c r="V47" s="119"/>
      <c r="W47" s="53"/>
    </row>
    <row r="48" spans="1:23" ht="19.95" customHeight="1" x14ac:dyDescent="0.3">
      <c r="A48" s="203"/>
      <c r="B48" s="385" t="s">
        <v>25</v>
      </c>
      <c r="C48" s="348"/>
      <c r="D48" s="348"/>
      <c r="E48" s="349"/>
      <c r="F48" s="347" t="s">
        <v>57</v>
      </c>
      <c r="G48" s="348"/>
      <c r="H48" s="349"/>
      <c r="I48" s="130"/>
      <c r="J48" s="3"/>
      <c r="K48" s="3"/>
      <c r="L48" s="3"/>
      <c r="M48" s="3"/>
      <c r="N48" s="3"/>
      <c r="O48" s="3"/>
      <c r="P48" s="3"/>
      <c r="Q48" s="11"/>
      <c r="R48" s="11"/>
      <c r="S48" s="11"/>
      <c r="T48" s="11"/>
      <c r="U48" s="11"/>
      <c r="V48" s="119"/>
      <c r="W48" s="53"/>
    </row>
    <row r="49" spans="1:26" ht="30" customHeight="1" x14ac:dyDescent="0.3">
      <c r="A49" s="203"/>
      <c r="B49" s="350" t="s">
        <v>1</v>
      </c>
      <c r="C49" s="351"/>
      <c r="D49" s="351"/>
      <c r="E49" s="351"/>
      <c r="F49" s="351"/>
      <c r="G49" s="351"/>
      <c r="H49" s="351"/>
      <c r="I49" s="352"/>
      <c r="J49" s="3"/>
      <c r="K49" s="3"/>
      <c r="L49" s="3"/>
      <c r="M49" s="3"/>
      <c r="N49" s="3"/>
      <c r="O49" s="3"/>
      <c r="P49" s="3"/>
      <c r="Q49" s="11"/>
      <c r="R49" s="11"/>
      <c r="S49" s="11"/>
      <c r="T49" s="11"/>
      <c r="U49" s="11"/>
      <c r="V49" s="119"/>
      <c r="W49" s="53"/>
    </row>
    <row r="50" spans="1:26" x14ac:dyDescent="0.3">
      <c r="A50" s="15"/>
      <c r="B50" s="207" t="s">
        <v>226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11"/>
      <c r="R50" s="11"/>
      <c r="S50" s="11"/>
      <c r="T50" s="11"/>
      <c r="U50" s="11"/>
      <c r="V50" s="119"/>
      <c r="W50" s="53"/>
    </row>
    <row r="51" spans="1:26" x14ac:dyDescent="0.3">
      <c r="A51" s="15"/>
      <c r="B51" s="42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11"/>
      <c r="R51" s="11"/>
      <c r="S51" s="11"/>
      <c r="T51" s="11"/>
      <c r="U51" s="11"/>
      <c r="V51" s="119"/>
      <c r="W51" s="53"/>
    </row>
    <row r="52" spans="1:26" x14ac:dyDescent="0.3">
      <c r="A52" s="15"/>
      <c r="B52" s="42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11"/>
      <c r="R52" s="11"/>
      <c r="S52" s="11"/>
      <c r="T52" s="11"/>
      <c r="U52" s="11"/>
      <c r="V52" s="119"/>
      <c r="W52" s="53"/>
    </row>
    <row r="53" spans="1:26" x14ac:dyDescent="0.3">
      <c r="A53" s="15"/>
      <c r="B53" s="207" t="s">
        <v>58</v>
      </c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11"/>
      <c r="R53" s="11"/>
      <c r="S53" s="11"/>
      <c r="T53" s="11"/>
      <c r="U53" s="11"/>
      <c r="V53" s="119"/>
      <c r="W53" s="53"/>
    </row>
    <row r="54" spans="1:26" x14ac:dyDescent="0.3">
      <c r="A54" s="2"/>
      <c r="B54" s="380" t="s">
        <v>54</v>
      </c>
      <c r="C54" s="381"/>
      <c r="D54" s="129"/>
      <c r="E54" s="129" t="s">
        <v>48</v>
      </c>
      <c r="F54" s="129" t="s">
        <v>49</v>
      </c>
      <c r="G54" s="129" t="s">
        <v>32</v>
      </c>
      <c r="H54" s="129" t="s">
        <v>55</v>
      </c>
      <c r="I54" s="129" t="s">
        <v>56</v>
      </c>
      <c r="J54" s="128"/>
      <c r="K54" s="128"/>
      <c r="L54" s="128"/>
      <c r="M54" s="128"/>
      <c r="N54" s="128"/>
      <c r="O54" s="128"/>
      <c r="P54" s="128"/>
      <c r="Q54" s="126"/>
      <c r="R54" s="126"/>
      <c r="S54" s="126"/>
      <c r="T54" s="126"/>
      <c r="U54" s="126"/>
      <c r="V54" s="150"/>
      <c r="W54" s="53"/>
    </row>
    <row r="55" spans="1:26" x14ac:dyDescent="0.3">
      <c r="A55" s="10"/>
      <c r="B55" s="377" t="s">
        <v>59</v>
      </c>
      <c r="C55" s="378"/>
      <c r="D55" s="378"/>
      <c r="E55" s="136"/>
      <c r="F55" s="136"/>
      <c r="G55" s="136"/>
      <c r="H55" s="137"/>
      <c r="I55" s="137"/>
      <c r="J55" s="137"/>
      <c r="K55" s="137"/>
      <c r="L55" s="137"/>
      <c r="M55" s="137"/>
      <c r="N55" s="137"/>
      <c r="O55" s="137"/>
      <c r="P55" s="137"/>
      <c r="Q55" s="138"/>
      <c r="R55" s="138"/>
      <c r="S55" s="138"/>
      <c r="T55" s="138"/>
      <c r="U55" s="138"/>
      <c r="V55" s="151"/>
      <c r="W55" s="217"/>
      <c r="X55" s="139"/>
      <c r="Y55" s="139"/>
      <c r="Z55" s="139"/>
    </row>
    <row r="56" spans="1:26" x14ac:dyDescent="0.3">
      <c r="A56" s="10"/>
      <c r="B56" s="365" t="s">
        <v>60</v>
      </c>
      <c r="C56" s="366"/>
      <c r="D56" s="366"/>
      <c r="E56" s="140">
        <f>'SO 15316'!L97</f>
        <v>0</v>
      </c>
      <c r="F56" s="140">
        <f>'SO 15316'!M97</f>
        <v>0</v>
      </c>
      <c r="G56" s="140">
        <f>'SO 15316'!I97</f>
        <v>0</v>
      </c>
      <c r="H56" s="141">
        <f>'SO 15316'!S97</f>
        <v>0</v>
      </c>
      <c r="I56" s="141">
        <f>'SO 15316'!V97</f>
        <v>0</v>
      </c>
      <c r="J56" s="141"/>
      <c r="K56" s="141"/>
      <c r="L56" s="141"/>
      <c r="M56" s="141"/>
      <c r="N56" s="141"/>
      <c r="O56" s="141"/>
      <c r="P56" s="141"/>
      <c r="Q56" s="139"/>
      <c r="R56" s="139"/>
      <c r="S56" s="139"/>
      <c r="T56" s="139"/>
      <c r="U56" s="139"/>
      <c r="V56" s="152"/>
      <c r="W56" s="217"/>
      <c r="X56" s="139"/>
      <c r="Y56" s="139"/>
      <c r="Z56" s="139"/>
    </row>
    <row r="57" spans="1:26" x14ac:dyDescent="0.3">
      <c r="A57" s="10"/>
      <c r="B57" s="365" t="s">
        <v>61</v>
      </c>
      <c r="C57" s="366"/>
      <c r="D57" s="366"/>
      <c r="E57" s="140">
        <f>'SO 15316'!L108</f>
        <v>0</v>
      </c>
      <c r="F57" s="140">
        <f>'SO 15316'!M108</f>
        <v>0</v>
      </c>
      <c r="G57" s="140">
        <f>'SO 15316'!I108</f>
        <v>0</v>
      </c>
      <c r="H57" s="141">
        <f>'SO 15316'!S108</f>
        <v>23.97</v>
      </c>
      <c r="I57" s="141">
        <f>'SO 15316'!V108</f>
        <v>0</v>
      </c>
      <c r="J57" s="141"/>
      <c r="K57" s="141"/>
      <c r="L57" s="141"/>
      <c r="M57" s="141"/>
      <c r="N57" s="141"/>
      <c r="O57" s="141"/>
      <c r="P57" s="141"/>
      <c r="Q57" s="139"/>
      <c r="R57" s="139"/>
      <c r="S57" s="139"/>
      <c r="T57" s="139"/>
      <c r="U57" s="139"/>
      <c r="V57" s="152"/>
      <c r="W57" s="217"/>
      <c r="X57" s="139"/>
      <c r="Y57" s="139"/>
      <c r="Z57" s="139"/>
    </row>
    <row r="58" spans="1:26" x14ac:dyDescent="0.3">
      <c r="A58" s="10"/>
      <c r="B58" s="365" t="s">
        <v>62</v>
      </c>
      <c r="C58" s="366"/>
      <c r="D58" s="366"/>
      <c r="E58" s="140">
        <f>'SO 15316'!L114</f>
        <v>0</v>
      </c>
      <c r="F58" s="140">
        <f>'SO 15316'!M114</f>
        <v>0</v>
      </c>
      <c r="G58" s="140">
        <f>'SO 15316'!I114</f>
        <v>0</v>
      </c>
      <c r="H58" s="141">
        <f>'SO 15316'!S114</f>
        <v>0</v>
      </c>
      <c r="I58" s="141">
        <f>'SO 15316'!V114</f>
        <v>0</v>
      </c>
      <c r="J58" s="141"/>
      <c r="K58" s="141"/>
      <c r="L58" s="141"/>
      <c r="M58" s="141"/>
      <c r="N58" s="141"/>
      <c r="O58" s="141"/>
      <c r="P58" s="141"/>
      <c r="Q58" s="139"/>
      <c r="R58" s="139"/>
      <c r="S58" s="139"/>
      <c r="T58" s="139"/>
      <c r="U58" s="139"/>
      <c r="V58" s="152"/>
      <c r="W58" s="217"/>
      <c r="X58" s="139"/>
      <c r="Y58" s="139"/>
      <c r="Z58" s="139"/>
    </row>
    <row r="59" spans="1:26" x14ac:dyDescent="0.3">
      <c r="A59" s="10"/>
      <c r="B59" s="365" t="s">
        <v>63</v>
      </c>
      <c r="C59" s="366"/>
      <c r="D59" s="366"/>
      <c r="E59" s="140">
        <f>'SO 15316'!L118</f>
        <v>0</v>
      </c>
      <c r="F59" s="140">
        <f>'SO 15316'!M118</f>
        <v>0</v>
      </c>
      <c r="G59" s="140">
        <f>'SO 15316'!I118</f>
        <v>0</v>
      </c>
      <c r="H59" s="141">
        <f>'SO 15316'!S118</f>
        <v>0</v>
      </c>
      <c r="I59" s="141">
        <f>'SO 15316'!V118</f>
        <v>0</v>
      </c>
      <c r="J59" s="141"/>
      <c r="K59" s="141"/>
      <c r="L59" s="141"/>
      <c r="M59" s="141"/>
      <c r="N59" s="141"/>
      <c r="O59" s="141"/>
      <c r="P59" s="141"/>
      <c r="Q59" s="139"/>
      <c r="R59" s="139"/>
      <c r="S59" s="139"/>
      <c r="T59" s="139"/>
      <c r="U59" s="139"/>
      <c r="V59" s="152"/>
      <c r="W59" s="217"/>
      <c r="X59" s="139"/>
      <c r="Y59" s="139"/>
      <c r="Z59" s="139"/>
    </row>
    <row r="60" spans="1:26" x14ac:dyDescent="0.3">
      <c r="A60" s="10"/>
      <c r="B60" s="365" t="s">
        <v>64</v>
      </c>
      <c r="C60" s="366"/>
      <c r="D60" s="366"/>
      <c r="E60" s="140">
        <f>'SO 15316'!L122</f>
        <v>0</v>
      </c>
      <c r="F60" s="140">
        <f>'SO 15316'!M122</f>
        <v>0</v>
      </c>
      <c r="G60" s="140">
        <f>'SO 15316'!I122</f>
        <v>0</v>
      </c>
      <c r="H60" s="141">
        <f>'SO 15316'!S122</f>
        <v>0</v>
      </c>
      <c r="I60" s="141">
        <f>'SO 15316'!V122</f>
        <v>0</v>
      </c>
      <c r="J60" s="141"/>
      <c r="K60" s="141"/>
      <c r="L60" s="141"/>
      <c r="M60" s="141"/>
      <c r="N60" s="141"/>
      <c r="O60" s="141"/>
      <c r="P60" s="141"/>
      <c r="Q60" s="139"/>
      <c r="R60" s="139"/>
      <c r="S60" s="139"/>
      <c r="T60" s="139"/>
      <c r="U60" s="139"/>
      <c r="V60" s="152"/>
      <c r="W60" s="217"/>
      <c r="X60" s="139"/>
      <c r="Y60" s="139"/>
      <c r="Z60" s="139"/>
    </row>
    <row r="61" spans="1:26" x14ac:dyDescent="0.3">
      <c r="A61" s="10"/>
      <c r="B61" s="367" t="s">
        <v>59</v>
      </c>
      <c r="C61" s="368"/>
      <c r="D61" s="368"/>
      <c r="E61" s="142">
        <f>'SO 15316'!L124</f>
        <v>0</v>
      </c>
      <c r="F61" s="142">
        <f>'SO 15316'!M124</f>
        <v>0</v>
      </c>
      <c r="G61" s="142">
        <f>'SO 15316'!I124</f>
        <v>0</v>
      </c>
      <c r="H61" s="143">
        <f>'SO 15316'!S124</f>
        <v>23.97</v>
      </c>
      <c r="I61" s="143">
        <f>'SO 15316'!V124</f>
        <v>0</v>
      </c>
      <c r="J61" s="143"/>
      <c r="K61" s="143"/>
      <c r="L61" s="143"/>
      <c r="M61" s="143"/>
      <c r="N61" s="143"/>
      <c r="O61" s="143"/>
      <c r="P61" s="143"/>
      <c r="Q61" s="139"/>
      <c r="R61" s="139"/>
      <c r="S61" s="139"/>
      <c r="T61" s="139"/>
      <c r="U61" s="139"/>
      <c r="V61" s="152"/>
      <c r="W61" s="217"/>
      <c r="X61" s="139"/>
      <c r="Y61" s="139"/>
      <c r="Z61" s="139"/>
    </row>
    <row r="62" spans="1:26" x14ac:dyDescent="0.3">
      <c r="A62" s="1"/>
      <c r="B62" s="208"/>
      <c r="C62" s="1"/>
      <c r="D62" s="1"/>
      <c r="E62" s="133"/>
      <c r="F62" s="133"/>
      <c r="G62" s="133"/>
      <c r="H62" s="134"/>
      <c r="I62" s="134"/>
      <c r="J62" s="134"/>
      <c r="K62" s="134"/>
      <c r="L62" s="134"/>
      <c r="M62" s="134"/>
      <c r="N62" s="134"/>
      <c r="O62" s="134"/>
      <c r="P62" s="134"/>
      <c r="V62" s="153"/>
      <c r="W62" s="53"/>
    </row>
    <row r="63" spans="1:26" x14ac:dyDescent="0.3">
      <c r="A63" s="10"/>
      <c r="B63" s="367" t="s">
        <v>65</v>
      </c>
      <c r="C63" s="368"/>
      <c r="D63" s="368"/>
      <c r="E63" s="140"/>
      <c r="F63" s="140"/>
      <c r="G63" s="140"/>
      <c r="H63" s="141"/>
      <c r="I63" s="141"/>
      <c r="J63" s="141"/>
      <c r="K63" s="141"/>
      <c r="L63" s="141"/>
      <c r="M63" s="141"/>
      <c r="N63" s="141"/>
      <c r="O63" s="141"/>
      <c r="P63" s="141"/>
      <c r="Q63" s="139"/>
      <c r="R63" s="139"/>
      <c r="S63" s="139"/>
      <c r="T63" s="139"/>
      <c r="U63" s="139"/>
      <c r="V63" s="152"/>
      <c r="W63" s="217"/>
      <c r="X63" s="139"/>
      <c r="Y63" s="139"/>
      <c r="Z63" s="139"/>
    </row>
    <row r="64" spans="1:26" x14ac:dyDescent="0.3">
      <c r="A64" s="10"/>
      <c r="B64" s="365" t="s">
        <v>66</v>
      </c>
      <c r="C64" s="366"/>
      <c r="D64" s="366"/>
      <c r="E64" s="140">
        <f>'SO 15316'!L131</f>
        <v>0</v>
      </c>
      <c r="F64" s="140">
        <f>'SO 15316'!M131</f>
        <v>0</v>
      </c>
      <c r="G64" s="140">
        <f>'SO 15316'!I131</f>
        <v>0</v>
      </c>
      <c r="H64" s="141">
        <f>'SO 15316'!S131</f>
        <v>0</v>
      </c>
      <c r="I64" s="141">
        <f>'SO 15316'!V131</f>
        <v>0</v>
      </c>
      <c r="J64" s="141"/>
      <c r="K64" s="141"/>
      <c r="L64" s="141"/>
      <c r="M64" s="141"/>
      <c r="N64" s="141"/>
      <c r="O64" s="141"/>
      <c r="P64" s="141"/>
      <c r="Q64" s="139"/>
      <c r="R64" s="139"/>
      <c r="S64" s="139"/>
      <c r="T64" s="139"/>
      <c r="U64" s="139"/>
      <c r="V64" s="152"/>
      <c r="W64" s="217"/>
      <c r="X64" s="139"/>
      <c r="Y64" s="139"/>
      <c r="Z64" s="139"/>
    </row>
    <row r="65" spans="1:26" x14ac:dyDescent="0.3">
      <c r="A65" s="10"/>
      <c r="B65" s="365" t="s">
        <v>67</v>
      </c>
      <c r="C65" s="366"/>
      <c r="D65" s="366"/>
      <c r="E65" s="140">
        <f>'SO 15316'!L151</f>
        <v>0</v>
      </c>
      <c r="F65" s="140">
        <f>'SO 15316'!M151</f>
        <v>0</v>
      </c>
      <c r="G65" s="140">
        <f>'SO 15316'!I151</f>
        <v>0</v>
      </c>
      <c r="H65" s="141">
        <f>'SO 15316'!S151</f>
        <v>0.08</v>
      </c>
      <c r="I65" s="141">
        <f>'SO 15316'!V151</f>
        <v>0</v>
      </c>
      <c r="J65" s="141"/>
      <c r="K65" s="141"/>
      <c r="L65" s="141"/>
      <c r="M65" s="141"/>
      <c r="N65" s="141"/>
      <c r="O65" s="141"/>
      <c r="P65" s="141"/>
      <c r="Q65" s="139"/>
      <c r="R65" s="139"/>
      <c r="S65" s="139"/>
      <c r="T65" s="139"/>
      <c r="U65" s="139"/>
      <c r="V65" s="152"/>
      <c r="W65" s="217"/>
      <c r="X65" s="139"/>
      <c r="Y65" s="139"/>
      <c r="Z65" s="139"/>
    </row>
    <row r="66" spans="1:26" x14ac:dyDescent="0.3">
      <c r="A66" s="10"/>
      <c r="B66" s="365" t="s">
        <v>68</v>
      </c>
      <c r="C66" s="366"/>
      <c r="D66" s="366"/>
      <c r="E66" s="140">
        <f>'SO 15316'!L166</f>
        <v>0</v>
      </c>
      <c r="F66" s="140">
        <f>'SO 15316'!M166</f>
        <v>0</v>
      </c>
      <c r="G66" s="140">
        <f>'SO 15316'!I166</f>
        <v>0</v>
      </c>
      <c r="H66" s="141">
        <f>'SO 15316'!S166</f>
        <v>0.03</v>
      </c>
      <c r="I66" s="141">
        <f>'SO 15316'!V166</f>
        <v>0</v>
      </c>
      <c r="J66" s="141"/>
      <c r="K66" s="141"/>
      <c r="L66" s="141"/>
      <c r="M66" s="141"/>
      <c r="N66" s="141"/>
      <c r="O66" s="141"/>
      <c r="P66" s="141"/>
      <c r="Q66" s="139"/>
      <c r="R66" s="139"/>
      <c r="S66" s="139"/>
      <c r="T66" s="139"/>
      <c r="U66" s="139"/>
      <c r="V66" s="152"/>
      <c r="W66" s="217"/>
      <c r="X66" s="139"/>
      <c r="Y66" s="139"/>
      <c r="Z66" s="139"/>
    </row>
    <row r="67" spans="1:26" x14ac:dyDescent="0.3">
      <c r="A67" s="10"/>
      <c r="B67" s="365" t="s">
        <v>69</v>
      </c>
      <c r="C67" s="366"/>
      <c r="D67" s="366"/>
      <c r="E67" s="140">
        <f>'SO 15316'!L175</f>
        <v>0</v>
      </c>
      <c r="F67" s="140">
        <f>'SO 15316'!M175</f>
        <v>0</v>
      </c>
      <c r="G67" s="140">
        <f>'SO 15316'!I175</f>
        <v>0</v>
      </c>
      <c r="H67" s="141">
        <f>'SO 15316'!S175</f>
        <v>0</v>
      </c>
      <c r="I67" s="141">
        <f>'SO 15316'!V175</f>
        <v>0</v>
      </c>
      <c r="J67" s="141"/>
      <c r="K67" s="141"/>
      <c r="L67" s="141"/>
      <c r="M67" s="141"/>
      <c r="N67" s="141"/>
      <c r="O67" s="141"/>
      <c r="P67" s="141"/>
      <c r="Q67" s="139"/>
      <c r="R67" s="139"/>
      <c r="S67" s="139"/>
      <c r="T67" s="139"/>
      <c r="U67" s="139"/>
      <c r="V67" s="152"/>
      <c r="W67" s="217"/>
      <c r="X67" s="139"/>
      <c r="Y67" s="139"/>
      <c r="Z67" s="139"/>
    </row>
    <row r="68" spans="1:26" x14ac:dyDescent="0.3">
      <c r="A68" s="10"/>
      <c r="B68" s="365" t="s">
        <v>70</v>
      </c>
      <c r="C68" s="366"/>
      <c r="D68" s="366"/>
      <c r="E68" s="140">
        <f>'SO 15316'!L183</f>
        <v>0</v>
      </c>
      <c r="F68" s="140">
        <f>'SO 15316'!M183</f>
        <v>0</v>
      </c>
      <c r="G68" s="140">
        <f>'SO 15316'!I183</f>
        <v>0</v>
      </c>
      <c r="H68" s="141">
        <f>'SO 15316'!S183</f>
        <v>0.03</v>
      </c>
      <c r="I68" s="141">
        <f>'SO 15316'!V183</f>
        <v>0</v>
      </c>
      <c r="J68" s="141"/>
      <c r="K68" s="141"/>
      <c r="L68" s="141"/>
      <c r="M68" s="141"/>
      <c r="N68" s="141"/>
      <c r="O68" s="141"/>
      <c r="P68" s="141"/>
      <c r="Q68" s="139"/>
      <c r="R68" s="139"/>
      <c r="S68" s="139"/>
      <c r="T68" s="139"/>
      <c r="U68" s="139"/>
      <c r="V68" s="152"/>
      <c r="W68" s="217"/>
      <c r="X68" s="139"/>
      <c r="Y68" s="139"/>
      <c r="Z68" s="139"/>
    </row>
    <row r="69" spans="1:26" x14ac:dyDescent="0.3">
      <c r="A69" s="10"/>
      <c r="B69" s="367" t="s">
        <v>65</v>
      </c>
      <c r="C69" s="368"/>
      <c r="D69" s="368"/>
      <c r="E69" s="142">
        <f>'SO 15316'!L185</f>
        <v>0</v>
      </c>
      <c r="F69" s="142">
        <f>'SO 15316'!M185</f>
        <v>0</v>
      </c>
      <c r="G69" s="142">
        <f>'SO 15316'!I185</f>
        <v>0</v>
      </c>
      <c r="H69" s="143">
        <f>'SO 15316'!S185</f>
        <v>0.14000000000000001</v>
      </c>
      <c r="I69" s="143">
        <f>'SO 15316'!V185</f>
        <v>0</v>
      </c>
      <c r="J69" s="143"/>
      <c r="K69" s="143"/>
      <c r="L69" s="143"/>
      <c r="M69" s="143"/>
      <c r="N69" s="143"/>
      <c r="O69" s="143"/>
      <c r="P69" s="143"/>
      <c r="Q69" s="139"/>
      <c r="R69" s="139"/>
      <c r="S69" s="139"/>
      <c r="T69" s="139"/>
      <c r="U69" s="139"/>
      <c r="V69" s="152"/>
      <c r="W69" s="217"/>
      <c r="X69" s="139"/>
      <c r="Y69" s="139"/>
      <c r="Z69" s="139"/>
    </row>
    <row r="70" spans="1:26" x14ac:dyDescent="0.3">
      <c r="A70" s="1"/>
      <c r="B70" s="208"/>
      <c r="C70" s="1"/>
      <c r="D70" s="1"/>
      <c r="E70" s="133"/>
      <c r="F70" s="133"/>
      <c r="G70" s="133"/>
      <c r="H70" s="134"/>
      <c r="I70" s="134"/>
      <c r="J70" s="134"/>
      <c r="K70" s="134"/>
      <c r="L70" s="134"/>
      <c r="M70" s="134"/>
      <c r="N70" s="134"/>
      <c r="O70" s="134"/>
      <c r="P70" s="134"/>
      <c r="V70" s="153"/>
      <c r="W70" s="53"/>
    </row>
    <row r="71" spans="1:26" x14ac:dyDescent="0.3">
      <c r="A71" s="144"/>
      <c r="B71" s="369" t="s">
        <v>71</v>
      </c>
      <c r="C71" s="370"/>
      <c r="D71" s="370"/>
      <c r="E71" s="146">
        <f>'SO 15316'!L186</f>
        <v>0</v>
      </c>
      <c r="F71" s="146">
        <f>'SO 15316'!M186</f>
        <v>0</v>
      </c>
      <c r="G71" s="146">
        <f>'SO 15316'!I186</f>
        <v>0</v>
      </c>
      <c r="H71" s="147">
        <f>'SO 15316'!S186</f>
        <v>24.11</v>
      </c>
      <c r="I71" s="147">
        <f>'SO 15316'!V186</f>
        <v>0</v>
      </c>
      <c r="J71" s="148"/>
      <c r="K71" s="148"/>
      <c r="L71" s="148"/>
      <c r="M71" s="148"/>
      <c r="N71" s="148"/>
      <c r="O71" s="148"/>
      <c r="P71" s="148"/>
      <c r="Q71" s="149"/>
      <c r="R71" s="149"/>
      <c r="S71" s="149"/>
      <c r="T71" s="149"/>
      <c r="U71" s="149"/>
      <c r="V71" s="154"/>
      <c r="W71" s="217"/>
      <c r="X71" s="145"/>
      <c r="Y71" s="145"/>
      <c r="Z71" s="145"/>
    </row>
    <row r="72" spans="1:26" x14ac:dyDescent="0.3">
      <c r="A72" s="15"/>
      <c r="B72" s="42"/>
      <c r="C72" s="3"/>
      <c r="D72" s="3"/>
      <c r="E72" s="14"/>
      <c r="F72" s="14"/>
      <c r="G72" s="14"/>
      <c r="H72" s="155"/>
      <c r="I72" s="155"/>
      <c r="J72" s="155"/>
      <c r="K72" s="155"/>
      <c r="L72" s="155"/>
      <c r="M72" s="155"/>
      <c r="N72" s="155"/>
      <c r="O72" s="155"/>
      <c r="P72" s="155"/>
      <c r="Q72" s="11"/>
      <c r="R72" s="11"/>
      <c r="S72" s="11"/>
      <c r="T72" s="11"/>
      <c r="U72" s="11"/>
      <c r="V72" s="11"/>
      <c r="W72" s="53"/>
    </row>
    <row r="73" spans="1:26" x14ac:dyDescent="0.3">
      <c r="A73" s="15"/>
      <c r="B73" s="42"/>
      <c r="C73" s="3"/>
      <c r="D73" s="3"/>
      <c r="E73" s="14"/>
      <c r="F73" s="14"/>
      <c r="G73" s="14"/>
      <c r="H73" s="155"/>
      <c r="I73" s="155"/>
      <c r="J73" s="155"/>
      <c r="K73" s="155"/>
      <c r="L73" s="155"/>
      <c r="M73" s="155"/>
      <c r="N73" s="155"/>
      <c r="O73" s="155"/>
      <c r="P73" s="155"/>
      <c r="Q73" s="11"/>
      <c r="R73" s="11"/>
      <c r="S73" s="11"/>
      <c r="T73" s="11"/>
      <c r="U73" s="11"/>
      <c r="V73" s="11"/>
      <c r="W73" s="53"/>
    </row>
    <row r="74" spans="1:26" x14ac:dyDescent="0.3">
      <c r="A74" s="15"/>
      <c r="B74" s="38"/>
      <c r="C74" s="8"/>
      <c r="D74" s="8"/>
      <c r="E74" s="27"/>
      <c r="F74" s="27"/>
      <c r="G74" s="27"/>
      <c r="H74" s="156"/>
      <c r="I74" s="156"/>
      <c r="J74" s="156"/>
      <c r="K74" s="156"/>
      <c r="L74" s="156"/>
      <c r="M74" s="156"/>
      <c r="N74" s="156"/>
      <c r="O74" s="156"/>
      <c r="P74" s="156"/>
      <c r="Q74" s="16"/>
      <c r="R74" s="16"/>
      <c r="S74" s="16"/>
      <c r="T74" s="16"/>
      <c r="U74" s="16"/>
      <c r="V74" s="16"/>
      <c r="W74" s="53"/>
    </row>
    <row r="75" spans="1:26" ht="34.950000000000003" customHeight="1" x14ac:dyDescent="0.3">
      <c r="A75" s="1"/>
      <c r="B75" s="371" t="s">
        <v>72</v>
      </c>
      <c r="C75" s="372"/>
      <c r="D75" s="372"/>
      <c r="E75" s="372"/>
      <c r="F75" s="372"/>
      <c r="G75" s="372"/>
      <c r="H75" s="372"/>
      <c r="I75" s="372"/>
      <c r="J75" s="372"/>
      <c r="K75" s="372"/>
      <c r="L75" s="372"/>
      <c r="M75" s="372"/>
      <c r="N75" s="372"/>
      <c r="O75" s="372"/>
      <c r="P75" s="372"/>
      <c r="Q75" s="372"/>
      <c r="R75" s="372"/>
      <c r="S75" s="372"/>
      <c r="T75" s="372"/>
      <c r="U75" s="372"/>
      <c r="V75" s="372"/>
      <c r="W75" s="53"/>
    </row>
    <row r="76" spans="1:26" x14ac:dyDescent="0.3">
      <c r="A76" s="15"/>
      <c r="B76" s="97"/>
      <c r="C76" s="19"/>
      <c r="D76" s="19"/>
      <c r="E76" s="99"/>
      <c r="F76" s="99"/>
      <c r="G76" s="99"/>
      <c r="H76" s="170"/>
      <c r="I76" s="170"/>
      <c r="J76" s="170"/>
      <c r="K76" s="170"/>
      <c r="L76" s="170"/>
      <c r="M76" s="170"/>
      <c r="N76" s="170"/>
      <c r="O76" s="170"/>
      <c r="P76" s="170"/>
      <c r="Q76" s="20"/>
      <c r="R76" s="20"/>
      <c r="S76" s="20"/>
      <c r="T76" s="20"/>
      <c r="U76" s="20"/>
      <c r="V76" s="20"/>
      <c r="W76" s="53"/>
    </row>
    <row r="77" spans="1:26" ht="19.95" customHeight="1" x14ac:dyDescent="0.3">
      <c r="A77" s="203"/>
      <c r="B77" s="374" t="s">
        <v>23</v>
      </c>
      <c r="C77" s="375"/>
      <c r="D77" s="375"/>
      <c r="E77" s="376"/>
      <c r="F77" s="168"/>
      <c r="G77" s="168"/>
      <c r="H77" s="169" t="s">
        <v>83</v>
      </c>
      <c r="I77" s="387" t="s">
        <v>84</v>
      </c>
      <c r="J77" s="388"/>
      <c r="K77" s="388"/>
      <c r="L77" s="388"/>
      <c r="M77" s="388"/>
      <c r="N77" s="388"/>
      <c r="O77" s="388"/>
      <c r="P77" s="389"/>
      <c r="Q77" s="18"/>
      <c r="R77" s="18"/>
      <c r="S77" s="18"/>
      <c r="T77" s="18"/>
      <c r="U77" s="18"/>
      <c r="V77" s="18"/>
      <c r="W77" s="53"/>
    </row>
    <row r="78" spans="1:26" ht="19.95" customHeight="1" x14ac:dyDescent="0.3">
      <c r="A78" s="203"/>
      <c r="B78" s="385" t="s">
        <v>24</v>
      </c>
      <c r="C78" s="348"/>
      <c r="D78" s="348"/>
      <c r="E78" s="349"/>
      <c r="F78" s="164"/>
      <c r="G78" s="164"/>
      <c r="H78" s="165" t="s">
        <v>18</v>
      </c>
      <c r="I78" s="165"/>
      <c r="J78" s="155"/>
      <c r="K78" s="155"/>
      <c r="L78" s="155"/>
      <c r="M78" s="155"/>
      <c r="N78" s="155"/>
      <c r="O78" s="155"/>
      <c r="P78" s="155"/>
      <c r="Q78" s="11"/>
      <c r="R78" s="11"/>
      <c r="S78" s="11"/>
      <c r="T78" s="11"/>
      <c r="U78" s="11"/>
      <c r="V78" s="11"/>
      <c r="W78" s="53"/>
    </row>
    <row r="79" spans="1:26" ht="19.95" customHeight="1" x14ac:dyDescent="0.3">
      <c r="A79" s="203"/>
      <c r="B79" s="385" t="s">
        <v>25</v>
      </c>
      <c r="C79" s="348"/>
      <c r="D79" s="348"/>
      <c r="E79" s="349"/>
      <c r="F79" s="164"/>
      <c r="G79" s="164"/>
      <c r="H79" s="165" t="s">
        <v>85</v>
      </c>
      <c r="I79" s="165" t="s">
        <v>22</v>
      </c>
      <c r="J79" s="155"/>
      <c r="K79" s="155"/>
      <c r="L79" s="155"/>
      <c r="M79" s="155"/>
      <c r="N79" s="155"/>
      <c r="O79" s="155"/>
      <c r="P79" s="155"/>
      <c r="Q79" s="11"/>
      <c r="R79" s="11"/>
      <c r="S79" s="11"/>
      <c r="T79" s="11"/>
      <c r="U79" s="11"/>
      <c r="V79" s="11"/>
      <c r="W79" s="53"/>
    </row>
    <row r="80" spans="1:26" ht="19.95" customHeight="1" x14ac:dyDescent="0.3">
      <c r="A80" s="15"/>
      <c r="B80" s="207" t="s">
        <v>86</v>
      </c>
      <c r="C80" s="3"/>
      <c r="D80" s="3"/>
      <c r="E80" s="14"/>
      <c r="F80" s="14"/>
      <c r="G80" s="14"/>
      <c r="H80" s="155"/>
      <c r="I80" s="155"/>
      <c r="J80" s="155"/>
      <c r="K80" s="155"/>
      <c r="L80" s="155"/>
      <c r="M80" s="155"/>
      <c r="N80" s="155"/>
      <c r="O80" s="155"/>
      <c r="P80" s="155"/>
      <c r="Q80" s="11"/>
      <c r="R80" s="11"/>
      <c r="S80" s="11"/>
      <c r="T80" s="11"/>
      <c r="U80" s="11"/>
      <c r="V80" s="11"/>
      <c r="W80" s="53"/>
    </row>
    <row r="81" spans="1:26" ht="19.95" customHeight="1" x14ac:dyDescent="0.3">
      <c r="A81" s="15"/>
      <c r="B81" s="207" t="s">
        <v>226</v>
      </c>
      <c r="C81" s="3"/>
      <c r="D81" s="3"/>
      <c r="E81" s="14"/>
      <c r="F81" s="14"/>
      <c r="G81" s="14"/>
      <c r="H81" s="155"/>
      <c r="I81" s="155"/>
      <c r="J81" s="155"/>
      <c r="K81" s="155"/>
      <c r="L81" s="155"/>
      <c r="M81" s="155"/>
      <c r="N81" s="155"/>
      <c r="O81" s="155"/>
      <c r="P81" s="155"/>
      <c r="Q81" s="11"/>
      <c r="R81" s="11"/>
      <c r="S81" s="11"/>
      <c r="T81" s="11"/>
      <c r="U81" s="11"/>
      <c r="V81" s="11"/>
      <c r="W81" s="53"/>
    </row>
    <row r="82" spans="1:26" ht="19.95" customHeight="1" x14ac:dyDescent="0.3">
      <c r="A82" s="15"/>
      <c r="B82" s="42"/>
      <c r="C82" s="3"/>
      <c r="D82" s="3"/>
      <c r="E82" s="14"/>
      <c r="F82" s="14"/>
      <c r="G82" s="14"/>
      <c r="H82" s="155"/>
      <c r="I82" s="155"/>
      <c r="J82" s="155"/>
      <c r="K82" s="155"/>
      <c r="L82" s="155"/>
      <c r="M82" s="155"/>
      <c r="N82" s="155"/>
      <c r="O82" s="155"/>
      <c r="P82" s="155"/>
      <c r="Q82" s="11"/>
      <c r="R82" s="11"/>
      <c r="S82" s="11"/>
      <c r="T82" s="11"/>
      <c r="U82" s="11"/>
      <c r="V82" s="11"/>
      <c r="W82" s="53"/>
    </row>
    <row r="83" spans="1:26" ht="19.95" customHeight="1" x14ac:dyDescent="0.3">
      <c r="A83" s="15"/>
      <c r="B83" s="42"/>
      <c r="C83" s="3"/>
      <c r="D83" s="3"/>
      <c r="E83" s="14"/>
      <c r="F83" s="14"/>
      <c r="G83" s="14"/>
      <c r="H83" s="155"/>
      <c r="I83" s="155"/>
      <c r="J83" s="155"/>
      <c r="K83" s="155"/>
      <c r="L83" s="155"/>
      <c r="M83" s="155"/>
      <c r="N83" s="155"/>
      <c r="O83" s="155"/>
      <c r="P83" s="155"/>
      <c r="Q83" s="11"/>
      <c r="R83" s="11"/>
      <c r="S83" s="11"/>
      <c r="T83" s="11"/>
      <c r="U83" s="11"/>
      <c r="V83" s="11"/>
      <c r="W83" s="53"/>
    </row>
    <row r="84" spans="1:26" ht="19.95" customHeight="1" x14ac:dyDescent="0.3">
      <c r="A84" s="15"/>
      <c r="B84" s="209" t="s">
        <v>58</v>
      </c>
      <c r="C84" s="166"/>
      <c r="D84" s="166"/>
      <c r="E84" s="14"/>
      <c r="F84" s="14"/>
      <c r="G84" s="14"/>
      <c r="H84" s="155"/>
      <c r="I84" s="155"/>
      <c r="J84" s="155"/>
      <c r="K84" s="155"/>
      <c r="L84" s="155"/>
      <c r="M84" s="155"/>
      <c r="N84" s="155"/>
      <c r="O84" s="155"/>
      <c r="P84" s="155"/>
      <c r="Q84" s="11"/>
      <c r="R84" s="11"/>
      <c r="S84" s="11"/>
      <c r="T84" s="11"/>
      <c r="U84" s="11"/>
      <c r="V84" s="11"/>
      <c r="W84" s="53"/>
    </row>
    <row r="85" spans="1:26" x14ac:dyDescent="0.3">
      <c r="A85" s="2"/>
      <c r="B85" s="210" t="s">
        <v>73</v>
      </c>
      <c r="C85" s="129" t="s">
        <v>74</v>
      </c>
      <c r="D85" s="129" t="s">
        <v>75</v>
      </c>
      <c r="E85" s="157"/>
      <c r="F85" s="157" t="s">
        <v>76</v>
      </c>
      <c r="G85" s="157" t="s">
        <v>77</v>
      </c>
      <c r="H85" s="158" t="s">
        <v>78</v>
      </c>
      <c r="I85" s="158" t="s">
        <v>79</v>
      </c>
      <c r="J85" s="158"/>
      <c r="K85" s="158"/>
      <c r="L85" s="158"/>
      <c r="M85" s="158"/>
      <c r="N85" s="158"/>
      <c r="O85" s="158"/>
      <c r="P85" s="158" t="s">
        <v>80</v>
      </c>
      <c r="Q85" s="159"/>
      <c r="R85" s="159"/>
      <c r="S85" s="129" t="s">
        <v>81</v>
      </c>
      <c r="T85" s="160"/>
      <c r="U85" s="160"/>
      <c r="V85" s="129" t="s">
        <v>82</v>
      </c>
      <c r="W85" s="53"/>
    </row>
    <row r="86" spans="1:26" x14ac:dyDescent="0.3">
      <c r="A86" s="10"/>
      <c r="B86" s="211"/>
      <c r="C86" s="171"/>
      <c r="D86" s="378" t="s">
        <v>59</v>
      </c>
      <c r="E86" s="378"/>
      <c r="F86" s="136"/>
      <c r="G86" s="172"/>
      <c r="H86" s="136"/>
      <c r="I86" s="136"/>
      <c r="J86" s="137"/>
      <c r="K86" s="137"/>
      <c r="L86" s="137"/>
      <c r="M86" s="137"/>
      <c r="N86" s="137"/>
      <c r="O86" s="137"/>
      <c r="P86" s="137"/>
      <c r="Q86" s="135"/>
      <c r="R86" s="135"/>
      <c r="S86" s="135"/>
      <c r="T86" s="135"/>
      <c r="U86" s="135"/>
      <c r="V86" s="196"/>
      <c r="W86" s="217"/>
      <c r="X86" s="139"/>
      <c r="Y86" s="139"/>
      <c r="Z86" s="139"/>
    </row>
    <row r="87" spans="1:26" x14ac:dyDescent="0.3">
      <c r="A87" s="10"/>
      <c r="B87" s="212"/>
      <c r="C87" s="174">
        <v>1</v>
      </c>
      <c r="D87" s="390" t="s">
        <v>60</v>
      </c>
      <c r="E87" s="390"/>
      <c r="F87" s="140"/>
      <c r="G87" s="173"/>
      <c r="H87" s="140"/>
      <c r="I87" s="140"/>
      <c r="J87" s="141"/>
      <c r="K87" s="141"/>
      <c r="L87" s="141"/>
      <c r="M87" s="141"/>
      <c r="N87" s="141"/>
      <c r="O87" s="141"/>
      <c r="P87" s="141"/>
      <c r="Q87" s="10"/>
      <c r="R87" s="10"/>
      <c r="S87" s="10"/>
      <c r="T87" s="10"/>
      <c r="U87" s="10"/>
      <c r="V87" s="197"/>
      <c r="W87" s="217"/>
      <c r="X87" s="139"/>
      <c r="Y87" s="139"/>
      <c r="Z87" s="139"/>
    </row>
    <row r="88" spans="1:26" ht="25.05" customHeight="1" x14ac:dyDescent="0.3">
      <c r="A88" s="181"/>
      <c r="B88" s="213">
        <v>1</v>
      </c>
      <c r="C88" s="182" t="s">
        <v>87</v>
      </c>
      <c r="D88" s="386" t="s">
        <v>88</v>
      </c>
      <c r="E88" s="386"/>
      <c r="F88" s="176" t="s">
        <v>89</v>
      </c>
      <c r="G88" s="177">
        <v>12.24</v>
      </c>
      <c r="H88" s="176"/>
      <c r="I88" s="176">
        <f t="shared" ref="I88:I96" si="0">ROUND(G88*(H88),2)</f>
        <v>0</v>
      </c>
      <c r="J88" s="178">
        <f t="shared" ref="J88:J96" si="1">ROUND(G88*(N88),2)</f>
        <v>80.540000000000006</v>
      </c>
      <c r="K88" s="179">
        <f t="shared" ref="K88:K96" si="2">ROUND(G88*(O88),2)</f>
        <v>0</v>
      </c>
      <c r="L88" s="179"/>
      <c r="M88" s="179">
        <f t="shared" ref="M88:M96" si="3">ROUND(G88*(H88),2)</f>
        <v>0</v>
      </c>
      <c r="N88" s="179">
        <v>6.58</v>
      </c>
      <c r="O88" s="179"/>
      <c r="P88" s="183"/>
      <c r="Q88" s="183"/>
      <c r="R88" s="183"/>
      <c r="S88" s="180">
        <f t="shared" ref="S88:S96" si="4">ROUND(G88*(P88),3)</f>
        <v>0</v>
      </c>
      <c r="T88" s="180"/>
      <c r="U88" s="180"/>
      <c r="V88" s="198"/>
      <c r="W88" s="53"/>
      <c r="Z88">
        <v>0</v>
      </c>
    </row>
    <row r="89" spans="1:26" ht="25.05" customHeight="1" x14ac:dyDescent="0.3">
      <c r="A89" s="181"/>
      <c r="B89" s="213">
        <v>2</v>
      </c>
      <c r="C89" s="182" t="s">
        <v>90</v>
      </c>
      <c r="D89" s="386" t="s">
        <v>91</v>
      </c>
      <c r="E89" s="386"/>
      <c r="F89" s="176" t="s">
        <v>89</v>
      </c>
      <c r="G89" s="177">
        <v>12.24</v>
      </c>
      <c r="H89" s="176"/>
      <c r="I89" s="176">
        <f t="shared" si="0"/>
        <v>0</v>
      </c>
      <c r="J89" s="178">
        <f t="shared" si="1"/>
        <v>12.48</v>
      </c>
      <c r="K89" s="179">
        <f t="shared" si="2"/>
        <v>0</v>
      </c>
      <c r="L89" s="179"/>
      <c r="M89" s="179">
        <f t="shared" si="3"/>
        <v>0</v>
      </c>
      <c r="N89" s="179">
        <v>1.02</v>
      </c>
      <c r="O89" s="179"/>
      <c r="P89" s="183"/>
      <c r="Q89" s="183"/>
      <c r="R89" s="183"/>
      <c r="S89" s="180">
        <f t="shared" si="4"/>
        <v>0</v>
      </c>
      <c r="T89" s="180"/>
      <c r="U89" s="180"/>
      <c r="V89" s="198"/>
      <c r="W89" s="53"/>
      <c r="Z89">
        <v>0</v>
      </c>
    </row>
    <row r="90" spans="1:26" ht="25.05" customHeight="1" x14ac:dyDescent="0.3">
      <c r="A90" s="181"/>
      <c r="B90" s="213">
        <v>3</v>
      </c>
      <c r="C90" s="182" t="s">
        <v>92</v>
      </c>
      <c r="D90" s="386" t="s">
        <v>93</v>
      </c>
      <c r="E90" s="386"/>
      <c r="F90" s="176" t="s">
        <v>89</v>
      </c>
      <c r="G90" s="177">
        <v>5.508</v>
      </c>
      <c r="H90" s="176"/>
      <c r="I90" s="176">
        <f t="shared" si="0"/>
        <v>0</v>
      </c>
      <c r="J90" s="178">
        <f t="shared" si="1"/>
        <v>171.08</v>
      </c>
      <c r="K90" s="179">
        <f t="shared" si="2"/>
        <v>0</v>
      </c>
      <c r="L90" s="179"/>
      <c r="M90" s="179">
        <f t="shared" si="3"/>
        <v>0</v>
      </c>
      <c r="N90" s="179">
        <v>31.06</v>
      </c>
      <c r="O90" s="179"/>
      <c r="P90" s="183"/>
      <c r="Q90" s="183"/>
      <c r="R90" s="183"/>
      <c r="S90" s="180">
        <f t="shared" si="4"/>
        <v>0</v>
      </c>
      <c r="T90" s="180"/>
      <c r="U90" s="180"/>
      <c r="V90" s="198"/>
      <c r="W90" s="53"/>
      <c r="Z90">
        <v>0</v>
      </c>
    </row>
    <row r="91" spans="1:26" ht="34.950000000000003" customHeight="1" x14ac:dyDescent="0.3">
      <c r="A91" s="181"/>
      <c r="B91" s="213">
        <v>4</v>
      </c>
      <c r="C91" s="182" t="s">
        <v>94</v>
      </c>
      <c r="D91" s="386" t="s">
        <v>95</v>
      </c>
      <c r="E91" s="386"/>
      <c r="F91" s="176" t="s">
        <v>89</v>
      </c>
      <c r="G91" s="177">
        <v>5.508</v>
      </c>
      <c r="H91" s="176"/>
      <c r="I91" s="176">
        <f t="shared" si="0"/>
        <v>0</v>
      </c>
      <c r="J91" s="178">
        <f t="shared" si="1"/>
        <v>48.36</v>
      </c>
      <c r="K91" s="179">
        <f t="shared" si="2"/>
        <v>0</v>
      </c>
      <c r="L91" s="179"/>
      <c r="M91" s="179">
        <f t="shared" si="3"/>
        <v>0</v>
      </c>
      <c r="N91" s="179">
        <v>8.7799999999999994</v>
      </c>
      <c r="O91" s="179"/>
      <c r="P91" s="183"/>
      <c r="Q91" s="183"/>
      <c r="R91" s="183"/>
      <c r="S91" s="180">
        <f t="shared" si="4"/>
        <v>0</v>
      </c>
      <c r="T91" s="180"/>
      <c r="U91" s="180"/>
      <c r="V91" s="198"/>
      <c r="W91" s="53"/>
      <c r="Z91">
        <v>0</v>
      </c>
    </row>
    <row r="92" spans="1:26" ht="25.05" customHeight="1" x14ac:dyDescent="0.3">
      <c r="A92" s="181"/>
      <c r="B92" s="213">
        <v>5</v>
      </c>
      <c r="C92" s="182" t="s">
        <v>96</v>
      </c>
      <c r="D92" s="386" t="s">
        <v>97</v>
      </c>
      <c r="E92" s="386"/>
      <c r="F92" s="176" t="s">
        <v>89</v>
      </c>
      <c r="G92" s="177">
        <v>17.748000000000001</v>
      </c>
      <c r="H92" s="176"/>
      <c r="I92" s="176">
        <f t="shared" si="0"/>
        <v>0</v>
      </c>
      <c r="J92" s="178">
        <f t="shared" si="1"/>
        <v>75.25</v>
      </c>
      <c r="K92" s="179">
        <f t="shared" si="2"/>
        <v>0</v>
      </c>
      <c r="L92" s="179"/>
      <c r="M92" s="179">
        <f t="shared" si="3"/>
        <v>0</v>
      </c>
      <c r="N92" s="179">
        <v>4.24</v>
      </c>
      <c r="O92" s="179"/>
      <c r="P92" s="183"/>
      <c r="Q92" s="183"/>
      <c r="R92" s="183"/>
      <c r="S92" s="180">
        <f t="shared" si="4"/>
        <v>0</v>
      </c>
      <c r="T92" s="180"/>
      <c r="U92" s="180"/>
      <c r="V92" s="198"/>
      <c r="W92" s="53"/>
      <c r="Z92">
        <v>0</v>
      </c>
    </row>
    <row r="93" spans="1:26" ht="25.05" customHeight="1" x14ac:dyDescent="0.3">
      <c r="A93" s="181"/>
      <c r="B93" s="213">
        <v>6</v>
      </c>
      <c r="C93" s="182" t="s">
        <v>98</v>
      </c>
      <c r="D93" s="386" t="s">
        <v>99</v>
      </c>
      <c r="E93" s="386"/>
      <c r="F93" s="176" t="s">
        <v>89</v>
      </c>
      <c r="G93" s="177">
        <v>17.748000000000001</v>
      </c>
      <c r="H93" s="176"/>
      <c r="I93" s="176">
        <f t="shared" si="0"/>
        <v>0</v>
      </c>
      <c r="J93" s="178">
        <f t="shared" si="1"/>
        <v>130.97999999999999</v>
      </c>
      <c r="K93" s="179">
        <f t="shared" si="2"/>
        <v>0</v>
      </c>
      <c r="L93" s="179"/>
      <c r="M93" s="179">
        <f t="shared" si="3"/>
        <v>0</v>
      </c>
      <c r="N93" s="179">
        <v>7.38</v>
      </c>
      <c r="O93" s="179"/>
      <c r="P93" s="183"/>
      <c r="Q93" s="183"/>
      <c r="R93" s="183"/>
      <c r="S93" s="180">
        <f t="shared" si="4"/>
        <v>0</v>
      </c>
      <c r="T93" s="180"/>
      <c r="U93" s="180"/>
      <c r="V93" s="198"/>
      <c r="W93" s="53"/>
      <c r="Z93">
        <v>0</v>
      </c>
    </row>
    <row r="94" spans="1:26" ht="25.05" customHeight="1" x14ac:dyDescent="0.3">
      <c r="A94" s="181"/>
      <c r="B94" s="213">
        <v>7</v>
      </c>
      <c r="C94" s="182" t="s">
        <v>100</v>
      </c>
      <c r="D94" s="386" t="s">
        <v>101</v>
      </c>
      <c r="E94" s="386"/>
      <c r="F94" s="176" t="s">
        <v>89</v>
      </c>
      <c r="G94" s="177">
        <v>17.748000000000001</v>
      </c>
      <c r="H94" s="176"/>
      <c r="I94" s="176">
        <f t="shared" si="0"/>
        <v>0</v>
      </c>
      <c r="J94" s="178">
        <f t="shared" si="1"/>
        <v>17.04</v>
      </c>
      <c r="K94" s="179">
        <f t="shared" si="2"/>
        <v>0</v>
      </c>
      <c r="L94" s="179"/>
      <c r="M94" s="179">
        <f t="shared" si="3"/>
        <v>0</v>
      </c>
      <c r="N94" s="179">
        <v>0.96</v>
      </c>
      <c r="O94" s="179"/>
      <c r="P94" s="183"/>
      <c r="Q94" s="183"/>
      <c r="R94" s="183"/>
      <c r="S94" s="180">
        <f t="shared" si="4"/>
        <v>0</v>
      </c>
      <c r="T94" s="180"/>
      <c r="U94" s="180"/>
      <c r="V94" s="198"/>
      <c r="W94" s="53"/>
      <c r="Z94">
        <v>0</v>
      </c>
    </row>
    <row r="95" spans="1:26" ht="25.05" customHeight="1" x14ac:dyDescent="0.3">
      <c r="A95" s="181"/>
      <c r="B95" s="213">
        <v>8</v>
      </c>
      <c r="C95" s="182" t="s">
        <v>102</v>
      </c>
      <c r="D95" s="386" t="s">
        <v>103</v>
      </c>
      <c r="E95" s="386"/>
      <c r="F95" s="176" t="s">
        <v>104</v>
      </c>
      <c r="G95" s="177">
        <v>32.4</v>
      </c>
      <c r="H95" s="176"/>
      <c r="I95" s="176">
        <f t="shared" si="0"/>
        <v>0</v>
      </c>
      <c r="J95" s="178">
        <f t="shared" si="1"/>
        <v>7.78</v>
      </c>
      <c r="K95" s="179">
        <f t="shared" si="2"/>
        <v>0</v>
      </c>
      <c r="L95" s="179"/>
      <c r="M95" s="179">
        <f t="shared" si="3"/>
        <v>0</v>
      </c>
      <c r="N95" s="179">
        <v>0.24</v>
      </c>
      <c r="O95" s="179"/>
      <c r="P95" s="183"/>
      <c r="Q95" s="183"/>
      <c r="R95" s="183"/>
      <c r="S95" s="180">
        <f t="shared" si="4"/>
        <v>0</v>
      </c>
      <c r="T95" s="180"/>
      <c r="U95" s="180"/>
      <c r="V95" s="198"/>
      <c r="W95" s="53"/>
      <c r="Z95">
        <v>0</v>
      </c>
    </row>
    <row r="96" spans="1:26" ht="25.05" customHeight="1" x14ac:dyDescent="0.3">
      <c r="A96" s="181"/>
      <c r="B96" s="213">
        <v>9</v>
      </c>
      <c r="C96" s="182" t="s">
        <v>105</v>
      </c>
      <c r="D96" s="386" t="s">
        <v>106</v>
      </c>
      <c r="E96" s="386"/>
      <c r="F96" s="176" t="s">
        <v>104</v>
      </c>
      <c r="G96" s="177">
        <v>32.4</v>
      </c>
      <c r="H96" s="176"/>
      <c r="I96" s="176">
        <f t="shared" si="0"/>
        <v>0</v>
      </c>
      <c r="J96" s="178">
        <f t="shared" si="1"/>
        <v>114.05</v>
      </c>
      <c r="K96" s="179">
        <f t="shared" si="2"/>
        <v>0</v>
      </c>
      <c r="L96" s="179"/>
      <c r="M96" s="179">
        <f t="shared" si="3"/>
        <v>0</v>
      </c>
      <c r="N96" s="179">
        <v>3.52</v>
      </c>
      <c r="O96" s="179"/>
      <c r="P96" s="183"/>
      <c r="Q96" s="183"/>
      <c r="R96" s="183"/>
      <c r="S96" s="180">
        <f t="shared" si="4"/>
        <v>0</v>
      </c>
      <c r="T96" s="180"/>
      <c r="U96" s="180"/>
      <c r="V96" s="198"/>
      <c r="W96" s="53"/>
      <c r="Z96">
        <v>0</v>
      </c>
    </row>
    <row r="97" spans="1:26" x14ac:dyDescent="0.3">
      <c r="A97" s="10"/>
      <c r="B97" s="212"/>
      <c r="C97" s="174">
        <v>1</v>
      </c>
      <c r="D97" s="390" t="s">
        <v>60</v>
      </c>
      <c r="E97" s="390"/>
      <c r="F97" s="140"/>
      <c r="G97" s="173"/>
      <c r="H97" s="140"/>
      <c r="I97" s="142">
        <f>ROUND((SUM(I87:I96))/1,2)</f>
        <v>0</v>
      </c>
      <c r="J97" s="141"/>
      <c r="K97" s="141"/>
      <c r="L97" s="141">
        <f>ROUND((SUM(L87:L96))/1,2)</f>
        <v>0</v>
      </c>
      <c r="M97" s="141">
        <f>ROUND((SUM(M87:M96))/1,2)</f>
        <v>0</v>
      </c>
      <c r="N97" s="141"/>
      <c r="O97" s="141"/>
      <c r="P97" s="141"/>
      <c r="Q97" s="10"/>
      <c r="R97" s="10"/>
      <c r="S97" s="10">
        <f>ROUND((SUM(S87:S96))/1,2)</f>
        <v>0</v>
      </c>
      <c r="T97" s="10"/>
      <c r="U97" s="10"/>
      <c r="V97" s="199">
        <f>ROUND((SUM(V87:V96))/1,2)</f>
        <v>0</v>
      </c>
      <c r="W97" s="217"/>
      <c r="X97" s="139"/>
      <c r="Y97" s="139"/>
      <c r="Z97" s="139"/>
    </row>
    <row r="98" spans="1:26" x14ac:dyDescent="0.3">
      <c r="A98" s="1"/>
      <c r="B98" s="208"/>
      <c r="C98" s="1"/>
      <c r="D98" s="1"/>
      <c r="E98" s="133"/>
      <c r="F98" s="133"/>
      <c r="G98" s="167"/>
      <c r="H98" s="133"/>
      <c r="I98" s="133"/>
      <c r="J98" s="134"/>
      <c r="K98" s="134"/>
      <c r="L98" s="134"/>
      <c r="M98" s="134"/>
      <c r="N98" s="134"/>
      <c r="O98" s="134"/>
      <c r="P98" s="134"/>
      <c r="Q98" s="1"/>
      <c r="R98" s="1"/>
      <c r="S98" s="1"/>
      <c r="T98" s="1"/>
      <c r="U98" s="1"/>
      <c r="V98" s="200"/>
      <c r="W98" s="53"/>
    </row>
    <row r="99" spans="1:26" x14ac:dyDescent="0.3">
      <c r="A99" s="10"/>
      <c r="B99" s="212"/>
      <c r="C99" s="174">
        <v>2</v>
      </c>
      <c r="D99" s="390" t="s">
        <v>61</v>
      </c>
      <c r="E99" s="390"/>
      <c r="F99" s="140"/>
      <c r="G99" s="173"/>
      <c r="H99" s="140"/>
      <c r="I99" s="140"/>
      <c r="J99" s="141"/>
      <c r="K99" s="141"/>
      <c r="L99" s="141"/>
      <c r="M99" s="141"/>
      <c r="N99" s="141"/>
      <c r="O99" s="141"/>
      <c r="P99" s="141"/>
      <c r="Q99" s="10"/>
      <c r="R99" s="10"/>
      <c r="S99" s="10"/>
      <c r="T99" s="10"/>
      <c r="U99" s="10"/>
      <c r="V99" s="197"/>
      <c r="W99" s="217"/>
      <c r="X99" s="139"/>
      <c r="Y99" s="139"/>
      <c r="Z99" s="139"/>
    </row>
    <row r="100" spans="1:26" ht="25.05" customHeight="1" x14ac:dyDescent="0.3">
      <c r="A100" s="181"/>
      <c r="B100" s="213">
        <v>10</v>
      </c>
      <c r="C100" s="182" t="s">
        <v>107</v>
      </c>
      <c r="D100" s="386" t="s">
        <v>108</v>
      </c>
      <c r="E100" s="386"/>
      <c r="F100" s="176" t="s">
        <v>89</v>
      </c>
      <c r="G100" s="177">
        <v>1.552</v>
      </c>
      <c r="H100" s="176"/>
      <c r="I100" s="176">
        <f t="shared" ref="I100:I107" si="5">ROUND(G100*(H100),2)</f>
        <v>0</v>
      </c>
      <c r="J100" s="178">
        <f t="shared" ref="J100:J107" si="6">ROUND(G100*(N100),2)</f>
        <v>68.3</v>
      </c>
      <c r="K100" s="179">
        <f t="shared" ref="K100:K107" si="7">ROUND(G100*(O100),2)</f>
        <v>0</v>
      </c>
      <c r="L100" s="179"/>
      <c r="M100" s="179">
        <f t="shared" ref="M100:M107" si="8">ROUND(G100*(H100),2)</f>
        <v>0</v>
      </c>
      <c r="N100" s="179">
        <v>44.01</v>
      </c>
      <c r="O100" s="179"/>
      <c r="P100" s="183">
        <v>2.0699999999999998</v>
      </c>
      <c r="Q100" s="183"/>
      <c r="R100" s="183">
        <v>2.0699999999999998</v>
      </c>
      <c r="S100" s="180">
        <f t="shared" ref="S100:S107" si="9">ROUND(G100*(P100),3)</f>
        <v>3.2130000000000001</v>
      </c>
      <c r="T100" s="180"/>
      <c r="U100" s="180"/>
      <c r="V100" s="198"/>
      <c r="W100" s="53"/>
      <c r="Z100">
        <v>0</v>
      </c>
    </row>
    <row r="101" spans="1:26" ht="25.05" customHeight="1" x14ac:dyDescent="0.3">
      <c r="A101" s="181"/>
      <c r="B101" s="213">
        <v>11</v>
      </c>
      <c r="C101" s="182" t="s">
        <v>109</v>
      </c>
      <c r="D101" s="386" t="s">
        <v>110</v>
      </c>
      <c r="E101" s="386"/>
      <c r="F101" s="176" t="s">
        <v>89</v>
      </c>
      <c r="G101" s="177">
        <v>3.68</v>
      </c>
      <c r="H101" s="176"/>
      <c r="I101" s="176">
        <f t="shared" si="5"/>
        <v>0</v>
      </c>
      <c r="J101" s="178">
        <f t="shared" si="6"/>
        <v>350.3</v>
      </c>
      <c r="K101" s="179">
        <f t="shared" si="7"/>
        <v>0</v>
      </c>
      <c r="L101" s="179"/>
      <c r="M101" s="179">
        <f t="shared" si="8"/>
        <v>0</v>
      </c>
      <c r="N101" s="179">
        <v>95.19</v>
      </c>
      <c r="O101" s="179"/>
      <c r="P101" s="183">
        <v>2.4171999999999998</v>
      </c>
      <c r="Q101" s="183"/>
      <c r="R101" s="183">
        <v>2.4171999999999998</v>
      </c>
      <c r="S101" s="180">
        <f t="shared" si="9"/>
        <v>8.8949999999999996</v>
      </c>
      <c r="T101" s="180"/>
      <c r="U101" s="180"/>
      <c r="V101" s="198"/>
      <c r="W101" s="53"/>
      <c r="Z101">
        <v>0</v>
      </c>
    </row>
    <row r="102" spans="1:26" ht="25.05" customHeight="1" x14ac:dyDescent="0.3">
      <c r="A102" s="181"/>
      <c r="B102" s="213">
        <v>12</v>
      </c>
      <c r="C102" s="182" t="s">
        <v>111</v>
      </c>
      <c r="D102" s="386" t="s">
        <v>112</v>
      </c>
      <c r="E102" s="386"/>
      <c r="F102" s="176" t="s">
        <v>104</v>
      </c>
      <c r="G102" s="177">
        <v>2.84</v>
      </c>
      <c r="H102" s="176"/>
      <c r="I102" s="176">
        <f t="shared" si="5"/>
        <v>0</v>
      </c>
      <c r="J102" s="178">
        <f t="shared" si="6"/>
        <v>40.07</v>
      </c>
      <c r="K102" s="179">
        <f t="shared" si="7"/>
        <v>0</v>
      </c>
      <c r="L102" s="179"/>
      <c r="M102" s="179">
        <f t="shared" si="8"/>
        <v>0</v>
      </c>
      <c r="N102" s="179">
        <v>14.11</v>
      </c>
      <c r="O102" s="179"/>
      <c r="P102" s="183">
        <v>4.0699999999999998E-3</v>
      </c>
      <c r="Q102" s="183"/>
      <c r="R102" s="183">
        <v>4.0699999999999998E-3</v>
      </c>
      <c r="S102" s="180">
        <f t="shared" si="9"/>
        <v>1.2E-2</v>
      </c>
      <c r="T102" s="180"/>
      <c r="U102" s="180"/>
      <c r="V102" s="198"/>
      <c r="W102" s="53"/>
      <c r="Z102">
        <v>0</v>
      </c>
    </row>
    <row r="103" spans="1:26" ht="25.05" customHeight="1" x14ac:dyDescent="0.3">
      <c r="A103" s="181"/>
      <c r="B103" s="213">
        <v>13</v>
      </c>
      <c r="C103" s="182" t="s">
        <v>113</v>
      </c>
      <c r="D103" s="386" t="s">
        <v>114</v>
      </c>
      <c r="E103" s="386"/>
      <c r="F103" s="176" t="s">
        <v>104</v>
      </c>
      <c r="G103" s="177">
        <v>2.84</v>
      </c>
      <c r="H103" s="176"/>
      <c r="I103" s="176">
        <f t="shared" si="5"/>
        <v>0</v>
      </c>
      <c r="J103" s="178">
        <f t="shared" si="6"/>
        <v>13.72</v>
      </c>
      <c r="K103" s="179">
        <f t="shared" si="7"/>
        <v>0</v>
      </c>
      <c r="L103" s="179"/>
      <c r="M103" s="179">
        <f t="shared" si="8"/>
        <v>0</v>
      </c>
      <c r="N103" s="179">
        <v>4.83</v>
      </c>
      <c r="O103" s="179"/>
      <c r="P103" s="183"/>
      <c r="Q103" s="183"/>
      <c r="R103" s="183"/>
      <c r="S103" s="180">
        <f t="shared" si="9"/>
        <v>0</v>
      </c>
      <c r="T103" s="180"/>
      <c r="U103" s="180"/>
      <c r="V103" s="198"/>
      <c r="W103" s="53"/>
      <c r="Z103">
        <v>0</v>
      </c>
    </row>
    <row r="104" spans="1:26" ht="25.05" customHeight="1" x14ac:dyDescent="0.3">
      <c r="A104" s="181"/>
      <c r="B104" s="213">
        <v>14</v>
      </c>
      <c r="C104" s="182" t="s">
        <v>115</v>
      </c>
      <c r="D104" s="386" t="s">
        <v>116</v>
      </c>
      <c r="E104" s="386"/>
      <c r="F104" s="176" t="s">
        <v>104</v>
      </c>
      <c r="G104" s="177">
        <v>32.799999999999997</v>
      </c>
      <c r="H104" s="176"/>
      <c r="I104" s="176">
        <f t="shared" si="5"/>
        <v>0</v>
      </c>
      <c r="J104" s="178">
        <f t="shared" si="6"/>
        <v>169.25</v>
      </c>
      <c r="K104" s="179">
        <f t="shared" si="7"/>
        <v>0</v>
      </c>
      <c r="L104" s="179"/>
      <c r="M104" s="179">
        <f t="shared" si="8"/>
        <v>0</v>
      </c>
      <c r="N104" s="179">
        <v>5.16</v>
      </c>
      <c r="O104" s="179"/>
      <c r="P104" s="183">
        <v>4.9399999999999999E-3</v>
      </c>
      <c r="Q104" s="183"/>
      <c r="R104" s="183">
        <v>4.9399999999999999E-3</v>
      </c>
      <c r="S104" s="180">
        <f t="shared" si="9"/>
        <v>0.16200000000000001</v>
      </c>
      <c r="T104" s="180"/>
      <c r="U104" s="180"/>
      <c r="V104" s="198"/>
      <c r="W104" s="53"/>
      <c r="Z104">
        <v>0</v>
      </c>
    </row>
    <row r="105" spans="1:26" ht="25.05" customHeight="1" x14ac:dyDescent="0.3">
      <c r="A105" s="181"/>
      <c r="B105" s="213">
        <v>15</v>
      </c>
      <c r="C105" s="182" t="s">
        <v>117</v>
      </c>
      <c r="D105" s="386" t="s">
        <v>118</v>
      </c>
      <c r="E105" s="386"/>
      <c r="F105" s="176" t="s">
        <v>89</v>
      </c>
      <c r="G105" s="177">
        <v>4.8959999999999999</v>
      </c>
      <c r="H105" s="176"/>
      <c r="I105" s="176">
        <f t="shared" si="5"/>
        <v>0</v>
      </c>
      <c r="J105" s="178">
        <f t="shared" si="6"/>
        <v>421.84</v>
      </c>
      <c r="K105" s="179">
        <f t="shared" si="7"/>
        <v>0</v>
      </c>
      <c r="L105" s="179"/>
      <c r="M105" s="179">
        <f t="shared" si="8"/>
        <v>0</v>
      </c>
      <c r="N105" s="179">
        <v>86.16</v>
      </c>
      <c r="O105" s="179"/>
      <c r="P105" s="183">
        <v>2.3778966129999999</v>
      </c>
      <c r="Q105" s="183"/>
      <c r="R105" s="183">
        <v>2.3778966129999999</v>
      </c>
      <c r="S105" s="180">
        <f t="shared" si="9"/>
        <v>11.641999999999999</v>
      </c>
      <c r="T105" s="180"/>
      <c r="U105" s="180"/>
      <c r="V105" s="198"/>
      <c r="W105" s="53"/>
      <c r="Z105">
        <v>0</v>
      </c>
    </row>
    <row r="106" spans="1:26" ht="25.05" customHeight="1" x14ac:dyDescent="0.3">
      <c r="A106" s="181"/>
      <c r="B106" s="213">
        <v>16</v>
      </c>
      <c r="C106" s="182" t="s">
        <v>119</v>
      </c>
      <c r="D106" s="386" t="s">
        <v>120</v>
      </c>
      <c r="E106" s="386"/>
      <c r="F106" s="176" t="s">
        <v>104</v>
      </c>
      <c r="G106" s="177">
        <v>10.199999999999999</v>
      </c>
      <c r="H106" s="176"/>
      <c r="I106" s="176">
        <f t="shared" si="5"/>
        <v>0</v>
      </c>
      <c r="J106" s="178">
        <f t="shared" si="6"/>
        <v>145.55000000000001</v>
      </c>
      <c r="K106" s="179">
        <f t="shared" si="7"/>
        <v>0</v>
      </c>
      <c r="L106" s="179"/>
      <c r="M106" s="179">
        <f t="shared" si="8"/>
        <v>0</v>
      </c>
      <c r="N106" s="179">
        <v>14.27</v>
      </c>
      <c r="O106" s="179"/>
      <c r="P106" s="183">
        <v>4.0699999999999998E-3</v>
      </c>
      <c r="Q106" s="183"/>
      <c r="R106" s="183">
        <v>4.0699999999999998E-3</v>
      </c>
      <c r="S106" s="180">
        <f t="shared" si="9"/>
        <v>4.2000000000000003E-2</v>
      </c>
      <c r="T106" s="180"/>
      <c r="U106" s="180"/>
      <c r="V106" s="198"/>
      <c r="W106" s="53"/>
      <c r="Z106">
        <v>0</v>
      </c>
    </row>
    <row r="107" spans="1:26" ht="25.05" customHeight="1" x14ac:dyDescent="0.3">
      <c r="A107" s="181"/>
      <c r="B107" s="213">
        <v>17</v>
      </c>
      <c r="C107" s="182" t="s">
        <v>121</v>
      </c>
      <c r="D107" s="386" t="s">
        <v>122</v>
      </c>
      <c r="E107" s="386"/>
      <c r="F107" s="176" t="s">
        <v>104</v>
      </c>
      <c r="G107" s="177">
        <v>10.199999999999999</v>
      </c>
      <c r="H107" s="176"/>
      <c r="I107" s="176">
        <f t="shared" si="5"/>
        <v>0</v>
      </c>
      <c r="J107" s="178">
        <f t="shared" si="6"/>
        <v>50.18</v>
      </c>
      <c r="K107" s="179">
        <f t="shared" si="7"/>
        <v>0</v>
      </c>
      <c r="L107" s="179"/>
      <c r="M107" s="179">
        <f t="shared" si="8"/>
        <v>0</v>
      </c>
      <c r="N107" s="179">
        <v>4.92</v>
      </c>
      <c r="O107" s="179"/>
      <c r="P107" s="183"/>
      <c r="Q107" s="183"/>
      <c r="R107" s="183"/>
      <c r="S107" s="180">
        <f t="shared" si="9"/>
        <v>0</v>
      </c>
      <c r="T107" s="180"/>
      <c r="U107" s="180"/>
      <c r="V107" s="198"/>
      <c r="W107" s="53"/>
      <c r="Z107">
        <v>0</v>
      </c>
    </row>
    <row r="108" spans="1:26" x14ac:dyDescent="0.3">
      <c r="A108" s="10"/>
      <c r="B108" s="212"/>
      <c r="C108" s="174">
        <v>2</v>
      </c>
      <c r="D108" s="390" t="s">
        <v>61</v>
      </c>
      <c r="E108" s="390"/>
      <c r="F108" s="140"/>
      <c r="G108" s="173"/>
      <c r="H108" s="140"/>
      <c r="I108" s="142">
        <f>ROUND((SUM(I99:I107))/1,2)</f>
        <v>0</v>
      </c>
      <c r="J108" s="141"/>
      <c r="K108" s="141"/>
      <c r="L108" s="141">
        <f>ROUND((SUM(L99:L107))/1,2)</f>
        <v>0</v>
      </c>
      <c r="M108" s="141">
        <f>ROUND((SUM(M99:M107))/1,2)</f>
        <v>0</v>
      </c>
      <c r="N108" s="141"/>
      <c r="O108" s="141"/>
      <c r="P108" s="141"/>
      <c r="Q108" s="10"/>
      <c r="R108" s="10"/>
      <c r="S108" s="10">
        <f>ROUND((SUM(S99:S107))/1,2)</f>
        <v>23.97</v>
      </c>
      <c r="T108" s="10"/>
      <c r="U108" s="10"/>
      <c r="V108" s="199">
        <f>ROUND((SUM(V99:V107))/1,2)</f>
        <v>0</v>
      </c>
      <c r="W108" s="217"/>
      <c r="X108" s="139"/>
      <c r="Y108" s="139"/>
      <c r="Z108" s="139"/>
    </row>
    <row r="109" spans="1:26" x14ac:dyDescent="0.3">
      <c r="A109" s="1"/>
      <c r="B109" s="208"/>
      <c r="C109" s="1"/>
      <c r="D109" s="1"/>
      <c r="E109" s="133"/>
      <c r="F109" s="133"/>
      <c r="G109" s="167"/>
      <c r="H109" s="133"/>
      <c r="I109" s="133"/>
      <c r="J109" s="134"/>
      <c r="K109" s="134"/>
      <c r="L109" s="134"/>
      <c r="M109" s="134"/>
      <c r="N109" s="134"/>
      <c r="O109" s="134"/>
      <c r="P109" s="134"/>
      <c r="Q109" s="1"/>
      <c r="R109" s="1"/>
      <c r="S109" s="1"/>
      <c r="T109" s="1"/>
      <c r="U109" s="1"/>
      <c r="V109" s="200"/>
      <c r="W109" s="53"/>
    </row>
    <row r="110" spans="1:26" x14ac:dyDescent="0.3">
      <c r="A110" s="10"/>
      <c r="B110" s="212"/>
      <c r="C110" s="174">
        <v>3</v>
      </c>
      <c r="D110" s="390" t="s">
        <v>62</v>
      </c>
      <c r="E110" s="390"/>
      <c r="F110" s="140"/>
      <c r="G110" s="173"/>
      <c r="H110" s="140"/>
      <c r="I110" s="140"/>
      <c r="J110" s="141"/>
      <c r="K110" s="141"/>
      <c r="L110" s="141"/>
      <c r="M110" s="141"/>
      <c r="N110" s="141"/>
      <c r="O110" s="141"/>
      <c r="P110" s="141"/>
      <c r="Q110" s="10"/>
      <c r="R110" s="10"/>
      <c r="S110" s="10"/>
      <c r="T110" s="10"/>
      <c r="U110" s="10"/>
      <c r="V110" s="197"/>
      <c r="W110" s="217"/>
      <c r="X110" s="139"/>
      <c r="Y110" s="139"/>
      <c r="Z110" s="139"/>
    </row>
    <row r="111" spans="1:26" ht="25.05" customHeight="1" x14ac:dyDescent="0.3">
      <c r="A111" s="181"/>
      <c r="B111" s="213">
        <v>18</v>
      </c>
      <c r="C111" s="182" t="s">
        <v>123</v>
      </c>
      <c r="D111" s="386" t="s">
        <v>124</v>
      </c>
      <c r="E111" s="386"/>
      <c r="F111" s="176" t="s">
        <v>104</v>
      </c>
      <c r="G111" s="177">
        <v>39.6</v>
      </c>
      <c r="H111" s="176"/>
      <c r="I111" s="176">
        <f>ROUND(G111*(H111),2)</f>
        <v>0</v>
      </c>
      <c r="J111" s="178">
        <f>ROUND(G111*(N111),2)</f>
        <v>775.37</v>
      </c>
      <c r="K111" s="179">
        <f>ROUND(G111*(O111),2)</f>
        <v>0</v>
      </c>
      <c r="L111" s="179"/>
      <c r="M111" s="179">
        <f>ROUND(G111*(H111),2)</f>
        <v>0</v>
      </c>
      <c r="N111" s="179">
        <v>19.579999999999998</v>
      </c>
      <c r="O111" s="179"/>
      <c r="P111" s="183"/>
      <c r="Q111" s="183"/>
      <c r="R111" s="183"/>
      <c r="S111" s="180">
        <f>ROUND(G111*(P111),3)</f>
        <v>0</v>
      </c>
      <c r="T111" s="180"/>
      <c r="U111" s="180"/>
      <c r="V111" s="198"/>
      <c r="W111" s="53"/>
      <c r="Z111">
        <v>0</v>
      </c>
    </row>
    <row r="112" spans="1:26" ht="25.05" customHeight="1" x14ac:dyDescent="0.3">
      <c r="A112" s="181"/>
      <c r="B112" s="214">
        <v>19</v>
      </c>
      <c r="C112" s="190" t="s">
        <v>125</v>
      </c>
      <c r="D112" s="391" t="s">
        <v>126</v>
      </c>
      <c r="E112" s="391"/>
      <c r="F112" s="185" t="s">
        <v>127</v>
      </c>
      <c r="G112" s="186">
        <v>504.9</v>
      </c>
      <c r="H112" s="185"/>
      <c r="I112" s="185">
        <f>ROUND(G112*(H112),2)</f>
        <v>0</v>
      </c>
      <c r="J112" s="187">
        <f>ROUND(G112*(N112),2)</f>
        <v>1888.33</v>
      </c>
      <c r="K112" s="188">
        <f>ROUND(G112*(O112),2)</f>
        <v>0</v>
      </c>
      <c r="L112" s="188"/>
      <c r="M112" s="188">
        <f>ROUND(G112*(H112),2)</f>
        <v>0</v>
      </c>
      <c r="N112" s="188">
        <v>3.74</v>
      </c>
      <c r="O112" s="188"/>
      <c r="P112" s="191"/>
      <c r="Q112" s="191"/>
      <c r="R112" s="191"/>
      <c r="S112" s="189">
        <f>ROUND(G112*(P112),3)</f>
        <v>0</v>
      </c>
      <c r="T112" s="189"/>
      <c r="U112" s="189"/>
      <c r="V112" s="201"/>
      <c r="W112" s="53"/>
      <c r="Z112">
        <v>0</v>
      </c>
    </row>
    <row r="113" spans="1:26" ht="25.05" customHeight="1" x14ac:dyDescent="0.3">
      <c r="A113" s="181"/>
      <c r="B113" s="213">
        <v>20</v>
      </c>
      <c r="C113" s="182" t="s">
        <v>128</v>
      </c>
      <c r="D113" s="386" t="s">
        <v>129</v>
      </c>
      <c r="E113" s="386"/>
      <c r="F113" s="176" t="s">
        <v>130</v>
      </c>
      <c r="G113" s="177">
        <v>0.19700000000000001</v>
      </c>
      <c r="H113" s="176"/>
      <c r="I113" s="176">
        <f>ROUND(G113*(H113),2)</f>
        <v>0</v>
      </c>
      <c r="J113" s="178">
        <f>ROUND(G113*(N113),2)</f>
        <v>194.47</v>
      </c>
      <c r="K113" s="179">
        <f>ROUND(G113*(O113),2)</f>
        <v>0</v>
      </c>
      <c r="L113" s="179"/>
      <c r="M113" s="179">
        <f>ROUND(G113*(H113),2)</f>
        <v>0</v>
      </c>
      <c r="N113" s="179">
        <v>987.17</v>
      </c>
      <c r="O113" s="179"/>
      <c r="P113" s="183"/>
      <c r="Q113" s="183"/>
      <c r="R113" s="183"/>
      <c r="S113" s="180">
        <f>ROUND(G113*(P113),3)</f>
        <v>0</v>
      </c>
      <c r="T113" s="180"/>
      <c r="U113" s="180"/>
      <c r="V113" s="198"/>
      <c r="W113" s="53"/>
      <c r="Z113">
        <v>0</v>
      </c>
    </row>
    <row r="114" spans="1:26" x14ac:dyDescent="0.3">
      <c r="A114" s="10"/>
      <c r="B114" s="212"/>
      <c r="C114" s="174">
        <v>3</v>
      </c>
      <c r="D114" s="390" t="s">
        <v>62</v>
      </c>
      <c r="E114" s="390"/>
      <c r="F114" s="140"/>
      <c r="G114" s="173"/>
      <c r="H114" s="140"/>
      <c r="I114" s="142">
        <f>ROUND((SUM(I110:I113))/1,2)</f>
        <v>0</v>
      </c>
      <c r="J114" s="141"/>
      <c r="K114" s="141"/>
      <c r="L114" s="141">
        <f>ROUND((SUM(L110:L113))/1,2)</f>
        <v>0</v>
      </c>
      <c r="M114" s="141">
        <f>ROUND((SUM(M110:M113))/1,2)</f>
        <v>0</v>
      </c>
      <c r="N114" s="141"/>
      <c r="O114" s="141"/>
      <c r="P114" s="141"/>
      <c r="Q114" s="10"/>
      <c r="R114" s="10"/>
      <c r="S114" s="10">
        <f>ROUND((SUM(S110:S113))/1,2)</f>
        <v>0</v>
      </c>
      <c r="T114" s="10"/>
      <c r="U114" s="10"/>
      <c r="V114" s="199">
        <f>ROUND((SUM(V110:V113))/1,2)</f>
        <v>0</v>
      </c>
      <c r="W114" s="217"/>
      <c r="X114" s="139"/>
      <c r="Y114" s="139"/>
      <c r="Z114" s="139"/>
    </row>
    <row r="115" spans="1:26" x14ac:dyDescent="0.3">
      <c r="A115" s="1"/>
      <c r="B115" s="208"/>
      <c r="C115" s="1"/>
      <c r="D115" s="1"/>
      <c r="E115" s="133"/>
      <c r="F115" s="133"/>
      <c r="G115" s="167"/>
      <c r="H115" s="133"/>
      <c r="I115" s="133"/>
      <c r="J115" s="134"/>
      <c r="K115" s="134"/>
      <c r="L115" s="134"/>
      <c r="M115" s="134"/>
      <c r="N115" s="134"/>
      <c r="O115" s="134"/>
      <c r="P115" s="134"/>
      <c r="Q115" s="1"/>
      <c r="R115" s="1"/>
      <c r="S115" s="1"/>
      <c r="T115" s="1"/>
      <c r="U115" s="1"/>
      <c r="V115" s="200"/>
      <c r="W115" s="53"/>
    </row>
    <row r="116" spans="1:26" x14ac:dyDescent="0.3">
      <c r="A116" s="10"/>
      <c r="B116" s="212"/>
      <c r="C116" s="174">
        <v>9</v>
      </c>
      <c r="D116" s="390" t="s">
        <v>63</v>
      </c>
      <c r="E116" s="390"/>
      <c r="F116" s="10"/>
      <c r="G116" s="173"/>
      <c r="H116" s="140"/>
      <c r="I116" s="14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97"/>
      <c r="W116" s="217"/>
      <c r="X116" s="139"/>
      <c r="Y116" s="139"/>
      <c r="Z116" s="139"/>
    </row>
    <row r="117" spans="1:26" ht="34.950000000000003" customHeight="1" x14ac:dyDescent="0.3">
      <c r="A117" s="181"/>
      <c r="B117" s="213">
        <v>21</v>
      </c>
      <c r="C117" s="182" t="s">
        <v>131</v>
      </c>
      <c r="D117" s="386" t="s">
        <v>132</v>
      </c>
      <c r="E117" s="386"/>
      <c r="F117" s="175" t="s">
        <v>127</v>
      </c>
      <c r="G117" s="177">
        <v>8</v>
      </c>
      <c r="H117" s="176"/>
      <c r="I117" s="176">
        <f>ROUND(G117*(H117),2)</f>
        <v>0</v>
      </c>
      <c r="J117" s="175">
        <f>ROUND(G117*(N117),2)</f>
        <v>52.08</v>
      </c>
      <c r="K117" s="180">
        <f>ROUND(G117*(O117),2)</f>
        <v>0</v>
      </c>
      <c r="L117" s="180"/>
      <c r="M117" s="180">
        <f>ROUND(G117*(H117),2)</f>
        <v>0</v>
      </c>
      <c r="N117" s="180">
        <v>6.51</v>
      </c>
      <c r="O117" s="180"/>
      <c r="P117" s="183"/>
      <c r="Q117" s="183"/>
      <c r="R117" s="183"/>
      <c r="S117" s="180">
        <f>ROUND(G117*(P117),3)</f>
        <v>0</v>
      </c>
      <c r="T117" s="180"/>
      <c r="U117" s="180"/>
      <c r="V117" s="198"/>
      <c r="W117" s="53"/>
      <c r="Z117">
        <v>0</v>
      </c>
    </row>
    <row r="118" spans="1:26" x14ac:dyDescent="0.3">
      <c r="A118" s="10"/>
      <c r="B118" s="212"/>
      <c r="C118" s="174">
        <v>9</v>
      </c>
      <c r="D118" s="390" t="s">
        <v>63</v>
      </c>
      <c r="E118" s="390"/>
      <c r="F118" s="10"/>
      <c r="G118" s="173"/>
      <c r="H118" s="140"/>
      <c r="I118" s="142">
        <f>ROUND((SUM(I116:I117))/1,2)</f>
        <v>0</v>
      </c>
      <c r="J118" s="10"/>
      <c r="K118" s="10"/>
      <c r="L118" s="10">
        <f>ROUND((SUM(L116:L117))/1,2)</f>
        <v>0</v>
      </c>
      <c r="M118" s="10">
        <f>ROUND((SUM(M116:M117))/1,2)</f>
        <v>0</v>
      </c>
      <c r="N118" s="10"/>
      <c r="O118" s="10"/>
      <c r="P118" s="10"/>
      <c r="Q118" s="10"/>
      <c r="R118" s="10"/>
      <c r="S118" s="10">
        <f>ROUND((SUM(S116:S117))/1,2)</f>
        <v>0</v>
      </c>
      <c r="T118" s="10"/>
      <c r="U118" s="10"/>
      <c r="V118" s="199">
        <f>ROUND((SUM(V116:V117))/1,2)</f>
        <v>0</v>
      </c>
      <c r="W118" s="217"/>
      <c r="X118" s="139"/>
      <c r="Y118" s="139"/>
      <c r="Z118" s="139"/>
    </row>
    <row r="119" spans="1:26" x14ac:dyDescent="0.3">
      <c r="A119" s="1"/>
      <c r="B119" s="208"/>
      <c r="C119" s="1"/>
      <c r="D119" s="1"/>
      <c r="E119" s="1"/>
      <c r="F119" s="1"/>
      <c r="G119" s="167"/>
      <c r="H119" s="133"/>
      <c r="I119" s="133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200"/>
      <c r="W119" s="53"/>
    </row>
    <row r="120" spans="1:26" x14ac:dyDescent="0.3">
      <c r="A120" s="10"/>
      <c r="B120" s="212"/>
      <c r="C120" s="174">
        <v>99</v>
      </c>
      <c r="D120" s="390" t="s">
        <v>64</v>
      </c>
      <c r="E120" s="390"/>
      <c r="F120" s="10"/>
      <c r="G120" s="173"/>
      <c r="H120" s="140"/>
      <c r="I120" s="14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97"/>
      <c r="W120" s="217"/>
      <c r="X120" s="139"/>
      <c r="Y120" s="139"/>
      <c r="Z120" s="139"/>
    </row>
    <row r="121" spans="1:26" ht="25.05" customHeight="1" x14ac:dyDescent="0.3">
      <c r="A121" s="181"/>
      <c r="B121" s="213">
        <v>22</v>
      </c>
      <c r="C121" s="182" t="s">
        <v>133</v>
      </c>
      <c r="D121" s="386" t="s">
        <v>134</v>
      </c>
      <c r="E121" s="386"/>
      <c r="F121" s="175" t="s">
        <v>130</v>
      </c>
      <c r="G121" s="177">
        <v>42.286999999999999</v>
      </c>
      <c r="H121" s="176"/>
      <c r="I121" s="176">
        <f>ROUND(G121*(H121),2)</f>
        <v>0</v>
      </c>
      <c r="J121" s="175">
        <f>ROUND(G121*(N121),2)</f>
        <v>462.62</v>
      </c>
      <c r="K121" s="180">
        <f>ROUND(G121*(O121),2)</f>
        <v>0</v>
      </c>
      <c r="L121" s="180"/>
      <c r="M121" s="180">
        <f>ROUND(G121*(H121),2)</f>
        <v>0</v>
      </c>
      <c r="N121" s="180">
        <v>10.94</v>
      </c>
      <c r="O121" s="180"/>
      <c r="P121" s="183"/>
      <c r="Q121" s="183"/>
      <c r="R121" s="183"/>
      <c r="S121" s="180">
        <f>ROUND(G121*(P121),3)</f>
        <v>0</v>
      </c>
      <c r="T121" s="180"/>
      <c r="U121" s="180"/>
      <c r="V121" s="198"/>
      <c r="W121" s="53"/>
      <c r="Z121">
        <v>0</v>
      </c>
    </row>
    <row r="122" spans="1:26" x14ac:dyDescent="0.3">
      <c r="A122" s="10"/>
      <c r="B122" s="212"/>
      <c r="C122" s="174">
        <v>99</v>
      </c>
      <c r="D122" s="390" t="s">
        <v>64</v>
      </c>
      <c r="E122" s="390"/>
      <c r="F122" s="10"/>
      <c r="G122" s="173"/>
      <c r="H122" s="140"/>
      <c r="I122" s="142">
        <f>ROUND((SUM(I120:I121))/1,2)</f>
        <v>0</v>
      </c>
      <c r="J122" s="10"/>
      <c r="K122" s="10"/>
      <c r="L122" s="10">
        <f>ROUND((SUM(L120:L121))/1,2)</f>
        <v>0</v>
      </c>
      <c r="M122" s="10">
        <f>ROUND((SUM(M120:M121))/1,2)</f>
        <v>0</v>
      </c>
      <c r="N122" s="10"/>
      <c r="O122" s="10"/>
      <c r="P122" s="10"/>
      <c r="Q122" s="10"/>
      <c r="R122" s="10"/>
      <c r="S122" s="10">
        <f>ROUND((SUM(S120:S121))/1,2)</f>
        <v>0</v>
      </c>
      <c r="T122" s="10"/>
      <c r="U122" s="10"/>
      <c r="V122" s="199">
        <f>ROUND((SUM(V120:V121))/1,2)</f>
        <v>0</v>
      </c>
      <c r="W122" s="217"/>
      <c r="X122" s="139"/>
      <c r="Y122" s="139"/>
      <c r="Z122" s="139"/>
    </row>
    <row r="123" spans="1:26" x14ac:dyDescent="0.3">
      <c r="A123" s="1"/>
      <c r="B123" s="208"/>
      <c r="C123" s="1"/>
      <c r="D123" s="1"/>
      <c r="E123" s="1"/>
      <c r="F123" s="1"/>
      <c r="G123" s="167"/>
      <c r="H123" s="133"/>
      <c r="I123" s="133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200"/>
      <c r="W123" s="53"/>
    </row>
    <row r="124" spans="1:26" x14ac:dyDescent="0.3">
      <c r="A124" s="10"/>
      <c r="B124" s="212"/>
      <c r="C124" s="10"/>
      <c r="D124" s="368" t="s">
        <v>59</v>
      </c>
      <c r="E124" s="368"/>
      <c r="F124" s="10"/>
      <c r="G124" s="173"/>
      <c r="H124" s="140"/>
      <c r="I124" s="142">
        <f>ROUND((SUM(I86:I123))/2,2)</f>
        <v>0</v>
      </c>
      <c r="J124" s="10"/>
      <c r="K124" s="10"/>
      <c r="L124" s="140">
        <f>ROUND((SUM(L86:L123))/2,2)</f>
        <v>0</v>
      </c>
      <c r="M124" s="140">
        <f>ROUND((SUM(M86:M123))/2,2)</f>
        <v>0</v>
      </c>
      <c r="N124" s="10"/>
      <c r="O124" s="10"/>
      <c r="P124" s="192"/>
      <c r="Q124" s="10"/>
      <c r="R124" s="10"/>
      <c r="S124" s="192">
        <f>ROUND((SUM(S86:S123))/2,2)</f>
        <v>23.97</v>
      </c>
      <c r="T124" s="10"/>
      <c r="U124" s="10"/>
      <c r="V124" s="199">
        <f>ROUND((SUM(V86:V123))/2,2)</f>
        <v>0</v>
      </c>
      <c r="W124" s="53"/>
    </row>
    <row r="125" spans="1:26" x14ac:dyDescent="0.3">
      <c r="A125" s="1"/>
      <c r="B125" s="208"/>
      <c r="C125" s="1"/>
      <c r="D125" s="1"/>
      <c r="E125" s="1"/>
      <c r="F125" s="1"/>
      <c r="G125" s="167"/>
      <c r="H125" s="133"/>
      <c r="I125" s="133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200"/>
      <c r="W125" s="53"/>
    </row>
    <row r="126" spans="1:26" x14ac:dyDescent="0.3">
      <c r="A126" s="10"/>
      <c r="B126" s="212"/>
      <c r="C126" s="10"/>
      <c r="D126" s="368" t="s">
        <v>65</v>
      </c>
      <c r="E126" s="368"/>
      <c r="F126" s="10"/>
      <c r="G126" s="173"/>
      <c r="H126" s="140"/>
      <c r="I126" s="14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97"/>
      <c r="W126" s="217"/>
      <c r="X126" s="139"/>
      <c r="Y126" s="139"/>
      <c r="Z126" s="139"/>
    </row>
    <row r="127" spans="1:26" x14ac:dyDescent="0.3">
      <c r="A127" s="10"/>
      <c r="B127" s="212"/>
      <c r="C127" s="174">
        <v>711</v>
      </c>
      <c r="D127" s="390" t="s">
        <v>66</v>
      </c>
      <c r="E127" s="390"/>
      <c r="F127" s="10"/>
      <c r="G127" s="173"/>
      <c r="H127" s="140"/>
      <c r="I127" s="14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97"/>
      <c r="W127" s="217"/>
      <c r="X127" s="139"/>
      <c r="Y127" s="139"/>
      <c r="Z127" s="139"/>
    </row>
    <row r="128" spans="1:26" ht="25.05" customHeight="1" x14ac:dyDescent="0.3">
      <c r="A128" s="181"/>
      <c r="B128" s="213">
        <v>23</v>
      </c>
      <c r="C128" s="182" t="s">
        <v>135</v>
      </c>
      <c r="D128" s="386" t="s">
        <v>136</v>
      </c>
      <c r="E128" s="386"/>
      <c r="F128" s="175" t="s">
        <v>104</v>
      </c>
      <c r="G128" s="177">
        <v>24.8</v>
      </c>
      <c r="H128" s="176"/>
      <c r="I128" s="176">
        <f>ROUND(G128*(H128),2)</f>
        <v>0</v>
      </c>
      <c r="J128" s="175">
        <f>ROUND(G128*(N128),2)</f>
        <v>87.05</v>
      </c>
      <c r="K128" s="180">
        <f>ROUND(G128*(O128),2)</f>
        <v>0</v>
      </c>
      <c r="L128" s="180"/>
      <c r="M128" s="180">
        <f>ROUND(G128*(H128),2)</f>
        <v>0</v>
      </c>
      <c r="N128" s="180">
        <v>3.51</v>
      </c>
      <c r="O128" s="180"/>
      <c r="P128" s="183"/>
      <c r="Q128" s="183"/>
      <c r="R128" s="183"/>
      <c r="S128" s="180">
        <f>ROUND(G128*(P128),3)</f>
        <v>0</v>
      </c>
      <c r="T128" s="180"/>
      <c r="U128" s="180"/>
      <c r="V128" s="198"/>
      <c r="W128" s="53"/>
      <c r="Z128">
        <v>0</v>
      </c>
    </row>
    <row r="129" spans="1:26" ht="25.05" customHeight="1" x14ac:dyDescent="0.3">
      <c r="A129" s="181"/>
      <c r="B129" s="213">
        <v>24</v>
      </c>
      <c r="C129" s="182" t="s">
        <v>137</v>
      </c>
      <c r="D129" s="386" t="s">
        <v>138</v>
      </c>
      <c r="E129" s="386"/>
      <c r="F129" s="175" t="s">
        <v>139</v>
      </c>
      <c r="G129" s="177">
        <v>69.44</v>
      </c>
      <c r="H129" s="176"/>
      <c r="I129" s="176">
        <f>ROUND(G129*(H129),2)</f>
        <v>0</v>
      </c>
      <c r="J129" s="175">
        <f>ROUND(G129*(N129),2)</f>
        <v>290.95</v>
      </c>
      <c r="K129" s="180">
        <f>ROUND(G129*(O129),2)</f>
        <v>0</v>
      </c>
      <c r="L129" s="180"/>
      <c r="M129" s="180">
        <f>ROUND(G129*(H129),2)</f>
        <v>0</v>
      </c>
      <c r="N129" s="180">
        <v>4.1900000000000004</v>
      </c>
      <c r="O129" s="180"/>
      <c r="P129" s="183"/>
      <c r="Q129" s="183"/>
      <c r="R129" s="183"/>
      <c r="S129" s="180">
        <f>ROUND(G129*(P129),3)</f>
        <v>0</v>
      </c>
      <c r="T129" s="180"/>
      <c r="U129" s="180"/>
      <c r="V129" s="198"/>
      <c r="W129" s="53"/>
      <c r="Z129">
        <v>0</v>
      </c>
    </row>
    <row r="130" spans="1:26" ht="25.05" customHeight="1" x14ac:dyDescent="0.3">
      <c r="A130" s="181"/>
      <c r="B130" s="213">
        <v>25</v>
      </c>
      <c r="C130" s="182" t="s">
        <v>140</v>
      </c>
      <c r="D130" s="386" t="s">
        <v>141</v>
      </c>
      <c r="E130" s="386"/>
      <c r="F130" s="175" t="s">
        <v>142</v>
      </c>
      <c r="G130" s="177">
        <v>2.6</v>
      </c>
      <c r="H130" s="178"/>
      <c r="I130" s="176">
        <f>ROUND(G130*(H130),2)</f>
        <v>0</v>
      </c>
      <c r="J130" s="175">
        <f>ROUND(G130*(N130),2)</f>
        <v>9.82</v>
      </c>
      <c r="K130" s="180">
        <f>ROUND(G130*(O130),2)</f>
        <v>0</v>
      </c>
      <c r="L130" s="180"/>
      <c r="M130" s="180">
        <f>ROUND(G130*(H130),2)</f>
        <v>0</v>
      </c>
      <c r="N130" s="180">
        <v>3.7777498781681058</v>
      </c>
      <c r="O130" s="180"/>
      <c r="P130" s="183"/>
      <c r="Q130" s="183"/>
      <c r="R130" s="183"/>
      <c r="S130" s="180">
        <f>ROUND(G130*(P130),3)</f>
        <v>0</v>
      </c>
      <c r="T130" s="180"/>
      <c r="U130" s="180"/>
      <c r="V130" s="198"/>
      <c r="W130" s="53"/>
      <c r="Z130">
        <v>0</v>
      </c>
    </row>
    <row r="131" spans="1:26" x14ac:dyDescent="0.3">
      <c r="A131" s="10"/>
      <c r="B131" s="212"/>
      <c r="C131" s="174">
        <v>711</v>
      </c>
      <c r="D131" s="390" t="s">
        <v>66</v>
      </c>
      <c r="E131" s="390"/>
      <c r="F131" s="10"/>
      <c r="G131" s="173"/>
      <c r="H131" s="140"/>
      <c r="I131" s="142">
        <f>ROUND((SUM(I127:I130))/1,2)</f>
        <v>0</v>
      </c>
      <c r="J131" s="10"/>
      <c r="K131" s="10"/>
      <c r="L131" s="10">
        <f>ROUND((SUM(L127:L130))/1,2)</f>
        <v>0</v>
      </c>
      <c r="M131" s="10">
        <f>ROUND((SUM(M127:M130))/1,2)</f>
        <v>0</v>
      </c>
      <c r="N131" s="10"/>
      <c r="O131" s="10"/>
      <c r="P131" s="10"/>
      <c r="Q131" s="10"/>
      <c r="R131" s="10"/>
      <c r="S131" s="10">
        <f>ROUND((SUM(S127:S130))/1,2)</f>
        <v>0</v>
      </c>
      <c r="T131" s="10"/>
      <c r="U131" s="10"/>
      <c r="V131" s="199">
        <f>ROUND((SUM(V127:V130))/1,2)</f>
        <v>0</v>
      </c>
      <c r="W131" s="217"/>
      <c r="X131" s="139"/>
      <c r="Y131" s="139"/>
      <c r="Z131" s="139"/>
    </row>
    <row r="132" spans="1:26" x14ac:dyDescent="0.3">
      <c r="A132" s="1"/>
      <c r="B132" s="208"/>
      <c r="C132" s="1"/>
      <c r="D132" s="1"/>
      <c r="E132" s="1"/>
      <c r="F132" s="1"/>
      <c r="G132" s="167"/>
      <c r="H132" s="133"/>
      <c r="I132" s="133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200"/>
      <c r="W132" s="53"/>
    </row>
    <row r="133" spans="1:26" x14ac:dyDescent="0.3">
      <c r="A133" s="10"/>
      <c r="B133" s="212"/>
      <c r="C133" s="174">
        <v>762</v>
      </c>
      <c r="D133" s="390" t="s">
        <v>67</v>
      </c>
      <c r="E133" s="390"/>
      <c r="F133" s="10"/>
      <c r="G133" s="173"/>
      <c r="H133" s="140"/>
      <c r="I133" s="14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97"/>
      <c r="W133" s="217"/>
      <c r="X133" s="139"/>
      <c r="Y133" s="139"/>
      <c r="Z133" s="139"/>
    </row>
    <row r="134" spans="1:26" ht="25.05" customHeight="1" x14ac:dyDescent="0.3">
      <c r="A134" s="181"/>
      <c r="B134" s="213">
        <v>26</v>
      </c>
      <c r="C134" s="182" t="s">
        <v>143</v>
      </c>
      <c r="D134" s="386" t="s">
        <v>144</v>
      </c>
      <c r="E134" s="386"/>
      <c r="F134" s="175" t="s">
        <v>127</v>
      </c>
      <c r="G134" s="177">
        <v>12</v>
      </c>
      <c r="H134" s="176"/>
      <c r="I134" s="176">
        <f t="shared" ref="I134:I150" si="10">ROUND(G134*(H134),2)</f>
        <v>0</v>
      </c>
      <c r="J134" s="175">
        <f t="shared" ref="J134:J150" si="11">ROUND(G134*(N134),2)</f>
        <v>24.96</v>
      </c>
      <c r="K134" s="180">
        <f t="shared" ref="K134:K150" si="12">ROUND(G134*(O134),2)</f>
        <v>0</v>
      </c>
      <c r="L134" s="180"/>
      <c r="M134" s="180">
        <f t="shared" ref="M134:M150" si="13">ROUND(G134*(H134),2)</f>
        <v>0</v>
      </c>
      <c r="N134" s="180">
        <v>2.08</v>
      </c>
      <c r="O134" s="180"/>
      <c r="P134" s="183">
        <v>2.1000000000000001E-4</v>
      </c>
      <c r="Q134" s="183"/>
      <c r="R134" s="183">
        <v>2.1000000000000001E-4</v>
      </c>
      <c r="S134" s="180">
        <f t="shared" ref="S134:S150" si="14">ROUND(G134*(P134),3)</f>
        <v>3.0000000000000001E-3</v>
      </c>
      <c r="T134" s="180"/>
      <c r="U134" s="180"/>
      <c r="V134" s="198"/>
      <c r="W134" s="53"/>
      <c r="Z134">
        <v>0</v>
      </c>
    </row>
    <row r="135" spans="1:26" ht="25.05" customHeight="1" x14ac:dyDescent="0.3">
      <c r="A135" s="181"/>
      <c r="B135" s="213">
        <v>27</v>
      </c>
      <c r="C135" s="182" t="s">
        <v>145</v>
      </c>
      <c r="D135" s="386" t="s">
        <v>146</v>
      </c>
      <c r="E135" s="386"/>
      <c r="F135" s="175" t="s">
        <v>127</v>
      </c>
      <c r="G135" s="177">
        <v>12</v>
      </c>
      <c r="H135" s="176"/>
      <c r="I135" s="176">
        <f t="shared" si="10"/>
        <v>0</v>
      </c>
      <c r="J135" s="175">
        <f t="shared" si="11"/>
        <v>31.56</v>
      </c>
      <c r="K135" s="180">
        <f t="shared" si="12"/>
        <v>0</v>
      </c>
      <c r="L135" s="180"/>
      <c r="M135" s="180">
        <f t="shared" si="13"/>
        <v>0</v>
      </c>
      <c r="N135" s="180">
        <v>2.63</v>
      </c>
      <c r="O135" s="180"/>
      <c r="P135" s="183"/>
      <c r="Q135" s="183"/>
      <c r="R135" s="183"/>
      <c r="S135" s="180">
        <f t="shared" si="14"/>
        <v>0</v>
      </c>
      <c r="T135" s="180"/>
      <c r="U135" s="180"/>
      <c r="V135" s="198"/>
      <c r="W135" s="53"/>
      <c r="Z135">
        <v>0</v>
      </c>
    </row>
    <row r="136" spans="1:26" ht="25.05" customHeight="1" x14ac:dyDescent="0.3">
      <c r="A136" s="181"/>
      <c r="B136" s="213">
        <v>28</v>
      </c>
      <c r="C136" s="182" t="s">
        <v>147</v>
      </c>
      <c r="D136" s="386" t="s">
        <v>148</v>
      </c>
      <c r="E136" s="386"/>
      <c r="F136" s="175" t="s">
        <v>127</v>
      </c>
      <c r="G136" s="177">
        <v>18</v>
      </c>
      <c r="H136" s="176"/>
      <c r="I136" s="176">
        <f t="shared" si="10"/>
        <v>0</v>
      </c>
      <c r="J136" s="175">
        <f t="shared" si="11"/>
        <v>17.82</v>
      </c>
      <c r="K136" s="180">
        <f t="shared" si="12"/>
        <v>0</v>
      </c>
      <c r="L136" s="180"/>
      <c r="M136" s="180">
        <f t="shared" si="13"/>
        <v>0</v>
      </c>
      <c r="N136" s="180">
        <v>0.99</v>
      </c>
      <c r="O136" s="180"/>
      <c r="P136" s="183"/>
      <c r="Q136" s="183"/>
      <c r="R136" s="183"/>
      <c r="S136" s="180">
        <f t="shared" si="14"/>
        <v>0</v>
      </c>
      <c r="T136" s="180"/>
      <c r="U136" s="180"/>
      <c r="V136" s="198"/>
      <c r="W136" s="53"/>
      <c r="Z136">
        <v>0</v>
      </c>
    </row>
    <row r="137" spans="1:26" ht="25.05" customHeight="1" x14ac:dyDescent="0.3">
      <c r="A137" s="181"/>
      <c r="B137" s="213">
        <v>29</v>
      </c>
      <c r="C137" s="182" t="s">
        <v>149</v>
      </c>
      <c r="D137" s="386" t="s">
        <v>150</v>
      </c>
      <c r="E137" s="386"/>
      <c r="F137" s="175" t="s">
        <v>127</v>
      </c>
      <c r="G137" s="177">
        <v>18</v>
      </c>
      <c r="H137" s="176"/>
      <c r="I137" s="176">
        <f t="shared" si="10"/>
        <v>0</v>
      </c>
      <c r="J137" s="175">
        <f t="shared" si="11"/>
        <v>36.36</v>
      </c>
      <c r="K137" s="180">
        <f t="shared" si="12"/>
        <v>0</v>
      </c>
      <c r="L137" s="180"/>
      <c r="M137" s="180">
        <f t="shared" si="13"/>
        <v>0</v>
      </c>
      <c r="N137" s="180">
        <v>2.02</v>
      </c>
      <c r="O137" s="180"/>
      <c r="P137" s="183"/>
      <c r="Q137" s="183"/>
      <c r="R137" s="183"/>
      <c r="S137" s="180">
        <f t="shared" si="14"/>
        <v>0</v>
      </c>
      <c r="T137" s="180"/>
      <c r="U137" s="180"/>
      <c r="V137" s="198"/>
      <c r="W137" s="53"/>
      <c r="Z137">
        <v>0</v>
      </c>
    </row>
    <row r="138" spans="1:26" ht="25.05" customHeight="1" x14ac:dyDescent="0.3">
      <c r="A138" s="181"/>
      <c r="B138" s="213">
        <v>30</v>
      </c>
      <c r="C138" s="182" t="s">
        <v>151</v>
      </c>
      <c r="D138" s="386" t="s">
        <v>152</v>
      </c>
      <c r="E138" s="386"/>
      <c r="F138" s="175" t="s">
        <v>153</v>
      </c>
      <c r="G138" s="177">
        <v>49.84</v>
      </c>
      <c r="H138" s="176"/>
      <c r="I138" s="176">
        <f t="shared" si="10"/>
        <v>0</v>
      </c>
      <c r="J138" s="175">
        <f t="shared" si="11"/>
        <v>275.62</v>
      </c>
      <c r="K138" s="180">
        <f t="shared" si="12"/>
        <v>0</v>
      </c>
      <c r="L138" s="180"/>
      <c r="M138" s="180">
        <f t="shared" si="13"/>
        <v>0</v>
      </c>
      <c r="N138" s="180">
        <v>5.53</v>
      </c>
      <c r="O138" s="180"/>
      <c r="P138" s="183">
        <v>2.5999999999999998E-4</v>
      </c>
      <c r="Q138" s="183"/>
      <c r="R138" s="183">
        <v>2.5999999999999998E-4</v>
      </c>
      <c r="S138" s="180">
        <f t="shared" si="14"/>
        <v>1.2999999999999999E-2</v>
      </c>
      <c r="T138" s="180"/>
      <c r="U138" s="180"/>
      <c r="V138" s="198"/>
      <c r="W138" s="53"/>
      <c r="Z138">
        <v>0</v>
      </c>
    </row>
    <row r="139" spans="1:26" ht="25.05" customHeight="1" x14ac:dyDescent="0.3">
      <c r="A139" s="181"/>
      <c r="B139" s="214">
        <v>31</v>
      </c>
      <c r="C139" s="190" t="s">
        <v>154</v>
      </c>
      <c r="D139" s="391" t="s">
        <v>155</v>
      </c>
      <c r="E139" s="391"/>
      <c r="F139" s="184" t="s">
        <v>89</v>
      </c>
      <c r="G139" s="186">
        <v>0.46100000000000002</v>
      </c>
      <c r="H139" s="185"/>
      <c r="I139" s="185">
        <f t="shared" si="10"/>
        <v>0</v>
      </c>
      <c r="J139" s="184">
        <f t="shared" si="11"/>
        <v>113.01</v>
      </c>
      <c r="K139" s="189">
        <f t="shared" si="12"/>
        <v>0</v>
      </c>
      <c r="L139" s="189"/>
      <c r="M139" s="189">
        <f t="shared" si="13"/>
        <v>0</v>
      </c>
      <c r="N139" s="189">
        <v>245.15</v>
      </c>
      <c r="O139" s="189"/>
      <c r="P139" s="191"/>
      <c r="Q139" s="191"/>
      <c r="R139" s="191"/>
      <c r="S139" s="189">
        <f t="shared" si="14"/>
        <v>0</v>
      </c>
      <c r="T139" s="189"/>
      <c r="U139" s="189"/>
      <c r="V139" s="201"/>
      <c r="W139" s="53"/>
      <c r="Z139">
        <v>0</v>
      </c>
    </row>
    <row r="140" spans="1:26" ht="25.05" customHeight="1" x14ac:dyDescent="0.3">
      <c r="A140" s="181"/>
      <c r="B140" s="213">
        <v>32</v>
      </c>
      <c r="C140" s="182" t="s">
        <v>156</v>
      </c>
      <c r="D140" s="386" t="s">
        <v>157</v>
      </c>
      <c r="E140" s="386"/>
      <c r="F140" s="175" t="s">
        <v>153</v>
      </c>
      <c r="G140" s="177">
        <v>68</v>
      </c>
      <c r="H140" s="176"/>
      <c r="I140" s="176">
        <f t="shared" si="10"/>
        <v>0</v>
      </c>
      <c r="J140" s="175">
        <f t="shared" si="11"/>
        <v>503.88</v>
      </c>
      <c r="K140" s="180">
        <f t="shared" si="12"/>
        <v>0</v>
      </c>
      <c r="L140" s="180"/>
      <c r="M140" s="180">
        <f t="shared" si="13"/>
        <v>0</v>
      </c>
      <c r="N140" s="180">
        <v>7.41</v>
      </c>
      <c r="O140" s="180"/>
      <c r="P140" s="183">
        <v>2.5999999999999998E-4</v>
      </c>
      <c r="Q140" s="183"/>
      <c r="R140" s="183">
        <v>2.5999999999999998E-4</v>
      </c>
      <c r="S140" s="180">
        <f t="shared" si="14"/>
        <v>1.7999999999999999E-2</v>
      </c>
      <c r="T140" s="180"/>
      <c r="U140" s="180"/>
      <c r="V140" s="198"/>
      <c r="W140" s="53"/>
      <c r="Z140">
        <v>0</v>
      </c>
    </row>
    <row r="141" spans="1:26" ht="25.05" customHeight="1" x14ac:dyDescent="0.3">
      <c r="A141" s="181"/>
      <c r="B141" s="214">
        <v>33</v>
      </c>
      <c r="C141" s="190" t="s">
        <v>158</v>
      </c>
      <c r="D141" s="391" t="s">
        <v>159</v>
      </c>
      <c r="E141" s="391"/>
      <c r="F141" s="184" t="s">
        <v>89</v>
      </c>
      <c r="G141" s="186">
        <v>0.98199999999999998</v>
      </c>
      <c r="H141" s="185"/>
      <c r="I141" s="185">
        <f t="shared" si="10"/>
        <v>0</v>
      </c>
      <c r="J141" s="184">
        <f t="shared" si="11"/>
        <v>255.99</v>
      </c>
      <c r="K141" s="189">
        <f t="shared" si="12"/>
        <v>0</v>
      </c>
      <c r="L141" s="189"/>
      <c r="M141" s="189">
        <f t="shared" si="13"/>
        <v>0</v>
      </c>
      <c r="N141" s="189">
        <v>260.68</v>
      </c>
      <c r="O141" s="189"/>
      <c r="P141" s="191"/>
      <c r="Q141" s="191"/>
      <c r="R141" s="191"/>
      <c r="S141" s="189">
        <f t="shared" si="14"/>
        <v>0</v>
      </c>
      <c r="T141" s="189"/>
      <c r="U141" s="189"/>
      <c r="V141" s="201"/>
      <c r="W141" s="53"/>
      <c r="Z141">
        <v>0</v>
      </c>
    </row>
    <row r="142" spans="1:26" ht="25.05" customHeight="1" x14ac:dyDescent="0.3">
      <c r="A142" s="181"/>
      <c r="B142" s="213">
        <v>34</v>
      </c>
      <c r="C142" s="182" t="s">
        <v>160</v>
      </c>
      <c r="D142" s="386" t="s">
        <v>161</v>
      </c>
      <c r="E142" s="386"/>
      <c r="F142" s="175" t="s">
        <v>104</v>
      </c>
      <c r="G142" s="177">
        <v>2.8</v>
      </c>
      <c r="H142" s="176"/>
      <c r="I142" s="176">
        <f t="shared" si="10"/>
        <v>0</v>
      </c>
      <c r="J142" s="175">
        <f t="shared" si="11"/>
        <v>31.7</v>
      </c>
      <c r="K142" s="180">
        <f t="shared" si="12"/>
        <v>0</v>
      </c>
      <c r="L142" s="180"/>
      <c r="M142" s="180">
        <f t="shared" si="13"/>
        <v>0</v>
      </c>
      <c r="N142" s="180">
        <v>11.32</v>
      </c>
      <c r="O142" s="180"/>
      <c r="P142" s="183"/>
      <c r="Q142" s="183"/>
      <c r="R142" s="183"/>
      <c r="S142" s="180">
        <f t="shared" si="14"/>
        <v>0</v>
      </c>
      <c r="T142" s="180"/>
      <c r="U142" s="180"/>
      <c r="V142" s="198"/>
      <c r="W142" s="53"/>
      <c r="Z142">
        <v>0</v>
      </c>
    </row>
    <row r="143" spans="1:26" ht="25.05" customHeight="1" x14ac:dyDescent="0.3">
      <c r="A143" s="181"/>
      <c r="B143" s="214">
        <v>35</v>
      </c>
      <c r="C143" s="190" t="s">
        <v>162</v>
      </c>
      <c r="D143" s="391" t="s">
        <v>163</v>
      </c>
      <c r="E143" s="391"/>
      <c r="F143" s="184" t="s">
        <v>89</v>
      </c>
      <c r="G143" s="186">
        <v>7.6999999999999999E-2</v>
      </c>
      <c r="H143" s="185"/>
      <c r="I143" s="185">
        <f t="shared" si="10"/>
        <v>0</v>
      </c>
      <c r="J143" s="184">
        <f t="shared" si="11"/>
        <v>16.57</v>
      </c>
      <c r="K143" s="189">
        <f t="shared" si="12"/>
        <v>0</v>
      </c>
      <c r="L143" s="189"/>
      <c r="M143" s="189">
        <f t="shared" si="13"/>
        <v>0</v>
      </c>
      <c r="N143" s="189">
        <v>215.14</v>
      </c>
      <c r="O143" s="189"/>
      <c r="P143" s="191"/>
      <c r="Q143" s="191"/>
      <c r="R143" s="191"/>
      <c r="S143" s="189">
        <f t="shared" si="14"/>
        <v>0</v>
      </c>
      <c r="T143" s="189"/>
      <c r="U143" s="189"/>
      <c r="V143" s="201"/>
      <c r="W143" s="53"/>
      <c r="Z143">
        <v>0</v>
      </c>
    </row>
    <row r="144" spans="1:26" ht="25.05" customHeight="1" x14ac:dyDescent="0.3">
      <c r="A144" s="181"/>
      <c r="B144" s="213">
        <v>36</v>
      </c>
      <c r="C144" s="182" t="s">
        <v>164</v>
      </c>
      <c r="D144" s="386" t="s">
        <v>165</v>
      </c>
      <c r="E144" s="386"/>
      <c r="F144" s="175" t="s">
        <v>104</v>
      </c>
      <c r="G144" s="177">
        <v>4.8</v>
      </c>
      <c r="H144" s="176"/>
      <c r="I144" s="176">
        <f t="shared" si="10"/>
        <v>0</v>
      </c>
      <c r="J144" s="175">
        <f t="shared" si="11"/>
        <v>64.56</v>
      </c>
      <c r="K144" s="180">
        <f t="shared" si="12"/>
        <v>0</v>
      </c>
      <c r="L144" s="180"/>
      <c r="M144" s="180">
        <f t="shared" si="13"/>
        <v>0</v>
      </c>
      <c r="N144" s="180">
        <v>13.45</v>
      </c>
      <c r="O144" s="180"/>
      <c r="P144" s="183"/>
      <c r="Q144" s="183"/>
      <c r="R144" s="183"/>
      <c r="S144" s="180">
        <f t="shared" si="14"/>
        <v>0</v>
      </c>
      <c r="T144" s="180"/>
      <c r="U144" s="180"/>
      <c r="V144" s="198"/>
      <c r="W144" s="53"/>
      <c r="Z144">
        <v>0</v>
      </c>
    </row>
    <row r="145" spans="1:26" ht="25.05" customHeight="1" x14ac:dyDescent="0.3">
      <c r="A145" s="181"/>
      <c r="B145" s="214">
        <v>37</v>
      </c>
      <c r="C145" s="190" t="s">
        <v>166</v>
      </c>
      <c r="D145" s="391" t="s">
        <v>167</v>
      </c>
      <c r="E145" s="391"/>
      <c r="F145" s="184" t="s">
        <v>89</v>
      </c>
      <c r="G145" s="186">
        <v>0.13200000000000001</v>
      </c>
      <c r="H145" s="185"/>
      <c r="I145" s="185">
        <f t="shared" si="10"/>
        <v>0</v>
      </c>
      <c r="J145" s="184">
        <f t="shared" si="11"/>
        <v>28.4</v>
      </c>
      <c r="K145" s="189">
        <f t="shared" si="12"/>
        <v>0</v>
      </c>
      <c r="L145" s="189"/>
      <c r="M145" s="189">
        <f t="shared" si="13"/>
        <v>0</v>
      </c>
      <c r="N145" s="189">
        <v>215.14</v>
      </c>
      <c r="O145" s="189"/>
      <c r="P145" s="191"/>
      <c r="Q145" s="191"/>
      <c r="R145" s="191"/>
      <c r="S145" s="189">
        <f t="shared" si="14"/>
        <v>0</v>
      </c>
      <c r="T145" s="189"/>
      <c r="U145" s="189"/>
      <c r="V145" s="201"/>
      <c r="W145" s="53"/>
      <c r="Z145">
        <v>0</v>
      </c>
    </row>
    <row r="146" spans="1:26" ht="25.05" customHeight="1" x14ac:dyDescent="0.3">
      <c r="A146" s="181"/>
      <c r="B146" s="213">
        <v>38</v>
      </c>
      <c r="C146" s="182" t="s">
        <v>168</v>
      </c>
      <c r="D146" s="386" t="s">
        <v>169</v>
      </c>
      <c r="E146" s="386"/>
      <c r="F146" s="175" t="s">
        <v>153</v>
      </c>
      <c r="G146" s="177">
        <v>116</v>
      </c>
      <c r="H146" s="176"/>
      <c r="I146" s="176">
        <f t="shared" si="10"/>
        <v>0</v>
      </c>
      <c r="J146" s="175">
        <f t="shared" si="11"/>
        <v>88.16</v>
      </c>
      <c r="K146" s="180">
        <f t="shared" si="12"/>
        <v>0</v>
      </c>
      <c r="L146" s="180"/>
      <c r="M146" s="180">
        <f t="shared" si="13"/>
        <v>0</v>
      </c>
      <c r="N146" s="180">
        <v>0.76</v>
      </c>
      <c r="O146" s="180"/>
      <c r="P146" s="183"/>
      <c r="Q146" s="183"/>
      <c r="R146" s="183"/>
      <c r="S146" s="180">
        <f t="shared" si="14"/>
        <v>0</v>
      </c>
      <c r="T146" s="180"/>
      <c r="U146" s="180"/>
      <c r="V146" s="198"/>
      <c r="W146" s="53"/>
      <c r="Z146">
        <v>0</v>
      </c>
    </row>
    <row r="147" spans="1:26" ht="25.05" customHeight="1" x14ac:dyDescent="0.3">
      <c r="A147" s="181"/>
      <c r="B147" s="214">
        <v>39</v>
      </c>
      <c r="C147" s="190" t="s">
        <v>170</v>
      </c>
      <c r="D147" s="391" t="s">
        <v>171</v>
      </c>
      <c r="E147" s="391"/>
      <c r="F147" s="184" t="s">
        <v>89</v>
      </c>
      <c r="G147" s="186">
        <v>0.46800000000000003</v>
      </c>
      <c r="H147" s="185"/>
      <c r="I147" s="185">
        <f t="shared" si="10"/>
        <v>0</v>
      </c>
      <c r="J147" s="184">
        <f t="shared" si="11"/>
        <v>129.26</v>
      </c>
      <c r="K147" s="189">
        <f t="shared" si="12"/>
        <v>0</v>
      </c>
      <c r="L147" s="189"/>
      <c r="M147" s="189">
        <f t="shared" si="13"/>
        <v>0</v>
      </c>
      <c r="N147" s="189">
        <v>276.2</v>
      </c>
      <c r="O147" s="189"/>
      <c r="P147" s="191"/>
      <c r="Q147" s="191"/>
      <c r="R147" s="191"/>
      <c r="S147" s="189">
        <f t="shared" si="14"/>
        <v>0</v>
      </c>
      <c r="T147" s="189"/>
      <c r="U147" s="189"/>
      <c r="V147" s="201"/>
      <c r="W147" s="53"/>
      <c r="Z147">
        <v>0</v>
      </c>
    </row>
    <row r="148" spans="1:26" ht="25.05" customHeight="1" x14ac:dyDescent="0.3">
      <c r="A148" s="181"/>
      <c r="B148" s="213">
        <v>40</v>
      </c>
      <c r="C148" s="182" t="s">
        <v>172</v>
      </c>
      <c r="D148" s="386" t="s">
        <v>173</v>
      </c>
      <c r="E148" s="386"/>
      <c r="F148" s="175" t="s">
        <v>153</v>
      </c>
      <c r="G148" s="177">
        <v>54</v>
      </c>
      <c r="H148" s="176"/>
      <c r="I148" s="176">
        <f t="shared" si="10"/>
        <v>0</v>
      </c>
      <c r="J148" s="175">
        <f t="shared" si="11"/>
        <v>77.760000000000005</v>
      </c>
      <c r="K148" s="180">
        <f t="shared" si="12"/>
        <v>0</v>
      </c>
      <c r="L148" s="180"/>
      <c r="M148" s="180">
        <f t="shared" si="13"/>
        <v>0</v>
      </c>
      <c r="N148" s="180">
        <v>1.44</v>
      </c>
      <c r="O148" s="180"/>
      <c r="P148" s="183"/>
      <c r="Q148" s="183"/>
      <c r="R148" s="183"/>
      <c r="S148" s="180">
        <f t="shared" si="14"/>
        <v>0</v>
      </c>
      <c r="T148" s="180"/>
      <c r="U148" s="180"/>
      <c r="V148" s="198"/>
      <c r="W148" s="53"/>
      <c r="Z148">
        <v>0</v>
      </c>
    </row>
    <row r="149" spans="1:26" ht="34.950000000000003" customHeight="1" x14ac:dyDescent="0.3">
      <c r="A149" s="181"/>
      <c r="B149" s="213">
        <v>41</v>
      </c>
      <c r="C149" s="182" t="s">
        <v>174</v>
      </c>
      <c r="D149" s="386" t="s">
        <v>175</v>
      </c>
      <c r="E149" s="386"/>
      <c r="F149" s="175" t="s">
        <v>89</v>
      </c>
      <c r="G149" s="177">
        <v>2.12</v>
      </c>
      <c r="H149" s="176"/>
      <c r="I149" s="176">
        <f t="shared" si="10"/>
        <v>0</v>
      </c>
      <c r="J149" s="175">
        <f t="shared" si="11"/>
        <v>60.76</v>
      </c>
      <c r="K149" s="180">
        <f t="shared" si="12"/>
        <v>0</v>
      </c>
      <c r="L149" s="180"/>
      <c r="M149" s="180">
        <f t="shared" si="13"/>
        <v>0</v>
      </c>
      <c r="N149" s="180">
        <v>28.66</v>
      </c>
      <c r="O149" s="180"/>
      <c r="P149" s="183">
        <v>2.3100000000000002E-2</v>
      </c>
      <c r="Q149" s="183"/>
      <c r="R149" s="183">
        <v>2.3100000000000002E-2</v>
      </c>
      <c r="S149" s="180">
        <f t="shared" si="14"/>
        <v>4.9000000000000002E-2</v>
      </c>
      <c r="T149" s="180"/>
      <c r="U149" s="180"/>
      <c r="V149" s="198"/>
      <c r="W149" s="53"/>
      <c r="Z149">
        <v>0</v>
      </c>
    </row>
    <row r="150" spans="1:26" ht="25.05" customHeight="1" x14ac:dyDescent="0.3">
      <c r="A150" s="181"/>
      <c r="B150" s="213">
        <v>42</v>
      </c>
      <c r="C150" s="182" t="s">
        <v>176</v>
      </c>
      <c r="D150" s="386" t="s">
        <v>177</v>
      </c>
      <c r="E150" s="386"/>
      <c r="F150" s="175" t="s">
        <v>142</v>
      </c>
      <c r="G150" s="177">
        <v>4.5</v>
      </c>
      <c r="H150" s="178"/>
      <c r="I150" s="176">
        <f t="shared" si="10"/>
        <v>0</v>
      </c>
      <c r="J150" s="175">
        <f t="shared" si="11"/>
        <v>79.040000000000006</v>
      </c>
      <c r="K150" s="180">
        <f t="shared" si="12"/>
        <v>0</v>
      </c>
      <c r="L150" s="180"/>
      <c r="M150" s="180">
        <f t="shared" si="13"/>
        <v>0</v>
      </c>
      <c r="N150" s="180">
        <v>17.563949433565138</v>
      </c>
      <c r="O150" s="180"/>
      <c r="P150" s="183"/>
      <c r="Q150" s="183"/>
      <c r="R150" s="183"/>
      <c r="S150" s="180">
        <f t="shared" si="14"/>
        <v>0</v>
      </c>
      <c r="T150" s="180"/>
      <c r="U150" s="180"/>
      <c r="V150" s="198"/>
      <c r="W150" s="53"/>
      <c r="Z150">
        <v>0</v>
      </c>
    </row>
    <row r="151" spans="1:26" x14ac:dyDescent="0.3">
      <c r="A151" s="10"/>
      <c r="B151" s="212"/>
      <c r="C151" s="174">
        <v>762</v>
      </c>
      <c r="D151" s="390" t="s">
        <v>67</v>
      </c>
      <c r="E151" s="390"/>
      <c r="F151" s="10"/>
      <c r="G151" s="173"/>
      <c r="H151" s="140"/>
      <c r="I151" s="142">
        <f>ROUND((SUM(I133:I150))/1,2)</f>
        <v>0</v>
      </c>
      <c r="J151" s="10"/>
      <c r="K151" s="10"/>
      <c r="L151" s="10">
        <f>ROUND((SUM(L133:L150))/1,2)</f>
        <v>0</v>
      </c>
      <c r="M151" s="10">
        <f>ROUND((SUM(M133:M150))/1,2)</f>
        <v>0</v>
      </c>
      <c r="N151" s="10"/>
      <c r="O151" s="10"/>
      <c r="P151" s="10"/>
      <c r="Q151" s="10"/>
      <c r="R151" s="10"/>
      <c r="S151" s="10">
        <f>ROUND((SUM(S133:S150))/1,2)</f>
        <v>0.08</v>
      </c>
      <c r="T151" s="10"/>
      <c r="U151" s="10"/>
      <c r="V151" s="199">
        <f>ROUND((SUM(V133:V150))/1,2)</f>
        <v>0</v>
      </c>
      <c r="W151" s="217"/>
      <c r="X151" s="139"/>
      <c r="Y151" s="139"/>
      <c r="Z151" s="139"/>
    </row>
    <row r="152" spans="1:26" x14ac:dyDescent="0.3">
      <c r="A152" s="1"/>
      <c r="B152" s="208"/>
      <c r="C152" s="1"/>
      <c r="D152" s="1"/>
      <c r="E152" s="1"/>
      <c r="F152" s="1"/>
      <c r="G152" s="167"/>
      <c r="H152" s="133"/>
      <c r="I152" s="133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200"/>
      <c r="W152" s="53"/>
    </row>
    <row r="153" spans="1:26" x14ac:dyDescent="0.3">
      <c r="A153" s="10"/>
      <c r="B153" s="212"/>
      <c r="C153" s="174">
        <v>764</v>
      </c>
      <c r="D153" s="390" t="s">
        <v>68</v>
      </c>
      <c r="E153" s="390"/>
      <c r="F153" s="10"/>
      <c r="G153" s="173"/>
      <c r="H153" s="140"/>
      <c r="I153" s="14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97"/>
      <c r="W153" s="217"/>
      <c r="X153" s="139"/>
      <c r="Y153" s="139"/>
      <c r="Z153" s="139"/>
    </row>
    <row r="154" spans="1:26" ht="25.05" customHeight="1" x14ac:dyDescent="0.3">
      <c r="A154" s="181"/>
      <c r="B154" s="213">
        <v>43</v>
      </c>
      <c r="C154" s="182" t="s">
        <v>178</v>
      </c>
      <c r="D154" s="386" t="s">
        <v>179</v>
      </c>
      <c r="E154" s="386"/>
      <c r="F154" s="175" t="s">
        <v>104</v>
      </c>
      <c r="G154" s="177">
        <v>39.606000000000002</v>
      </c>
      <c r="H154" s="176"/>
      <c r="I154" s="176">
        <f t="shared" ref="I154:I165" si="15">ROUND(G154*(H154),2)</f>
        <v>0</v>
      </c>
      <c r="J154" s="175">
        <f t="shared" ref="J154:J165" si="16">ROUND(G154*(N154),2)</f>
        <v>1001.64</v>
      </c>
      <c r="K154" s="180">
        <f t="shared" ref="K154:K165" si="17">ROUND(G154*(O154),2)</f>
        <v>0</v>
      </c>
      <c r="L154" s="180"/>
      <c r="M154" s="180">
        <f t="shared" ref="M154:M165" si="18">ROUND(G154*(H154),2)</f>
        <v>0</v>
      </c>
      <c r="N154" s="180">
        <v>25.29</v>
      </c>
      <c r="O154" s="180"/>
      <c r="P154" s="183"/>
      <c r="Q154" s="183"/>
      <c r="R154" s="183"/>
      <c r="S154" s="180">
        <f t="shared" ref="S154:S165" si="19">ROUND(G154*(P154),3)</f>
        <v>0</v>
      </c>
      <c r="T154" s="180"/>
      <c r="U154" s="180"/>
      <c r="V154" s="198"/>
      <c r="W154" s="53"/>
      <c r="Z154">
        <v>0</v>
      </c>
    </row>
    <row r="155" spans="1:26" ht="25.05" customHeight="1" x14ac:dyDescent="0.3">
      <c r="A155" s="181"/>
      <c r="B155" s="213">
        <v>44</v>
      </c>
      <c r="C155" s="182" t="s">
        <v>180</v>
      </c>
      <c r="D155" s="386" t="s">
        <v>181</v>
      </c>
      <c r="E155" s="386"/>
      <c r="F155" s="175" t="s">
        <v>127</v>
      </c>
      <c r="G155" s="177">
        <v>14</v>
      </c>
      <c r="H155" s="176"/>
      <c r="I155" s="176">
        <f t="shared" si="15"/>
        <v>0</v>
      </c>
      <c r="J155" s="175">
        <f t="shared" si="16"/>
        <v>38.92</v>
      </c>
      <c r="K155" s="180">
        <f t="shared" si="17"/>
        <v>0</v>
      </c>
      <c r="L155" s="180"/>
      <c r="M155" s="180">
        <f t="shared" si="18"/>
        <v>0</v>
      </c>
      <c r="N155" s="180">
        <v>2.7800000000000002</v>
      </c>
      <c r="O155" s="180"/>
      <c r="P155" s="183"/>
      <c r="Q155" s="183"/>
      <c r="R155" s="183"/>
      <c r="S155" s="180">
        <f t="shared" si="19"/>
        <v>0</v>
      </c>
      <c r="T155" s="180"/>
      <c r="U155" s="180"/>
      <c r="V155" s="198"/>
      <c r="W155" s="53"/>
      <c r="Z155">
        <v>0</v>
      </c>
    </row>
    <row r="156" spans="1:26" ht="25.05" customHeight="1" x14ac:dyDescent="0.3">
      <c r="A156" s="181"/>
      <c r="B156" s="213">
        <v>45</v>
      </c>
      <c r="C156" s="182" t="s">
        <v>182</v>
      </c>
      <c r="D156" s="386" t="s">
        <v>183</v>
      </c>
      <c r="E156" s="386"/>
      <c r="F156" s="175" t="s">
        <v>153</v>
      </c>
      <c r="G156" s="177">
        <v>7</v>
      </c>
      <c r="H156" s="176"/>
      <c r="I156" s="176">
        <f t="shared" si="15"/>
        <v>0</v>
      </c>
      <c r="J156" s="175">
        <f t="shared" si="16"/>
        <v>84.42</v>
      </c>
      <c r="K156" s="180">
        <f t="shared" si="17"/>
        <v>0</v>
      </c>
      <c r="L156" s="180"/>
      <c r="M156" s="180">
        <f t="shared" si="18"/>
        <v>0</v>
      </c>
      <c r="N156" s="180">
        <v>12.06</v>
      </c>
      <c r="O156" s="180"/>
      <c r="P156" s="183"/>
      <c r="Q156" s="183"/>
      <c r="R156" s="183"/>
      <c r="S156" s="180">
        <f t="shared" si="19"/>
        <v>0</v>
      </c>
      <c r="T156" s="180"/>
      <c r="U156" s="180"/>
      <c r="V156" s="198"/>
      <c r="W156" s="53"/>
      <c r="Z156">
        <v>0</v>
      </c>
    </row>
    <row r="157" spans="1:26" ht="25.05" customHeight="1" x14ac:dyDescent="0.3">
      <c r="A157" s="181"/>
      <c r="B157" s="213">
        <v>46</v>
      </c>
      <c r="C157" s="182" t="s">
        <v>184</v>
      </c>
      <c r="D157" s="386" t="s">
        <v>185</v>
      </c>
      <c r="E157" s="386"/>
      <c r="F157" s="175" t="s">
        <v>153</v>
      </c>
      <c r="G157" s="177">
        <v>11.316000000000001</v>
      </c>
      <c r="H157" s="176"/>
      <c r="I157" s="176">
        <f t="shared" si="15"/>
        <v>0</v>
      </c>
      <c r="J157" s="175">
        <f t="shared" si="16"/>
        <v>94.04</v>
      </c>
      <c r="K157" s="180">
        <f t="shared" si="17"/>
        <v>0</v>
      </c>
      <c r="L157" s="180"/>
      <c r="M157" s="180">
        <f t="shared" si="18"/>
        <v>0</v>
      </c>
      <c r="N157" s="180">
        <v>8.31</v>
      </c>
      <c r="O157" s="180"/>
      <c r="P157" s="183"/>
      <c r="Q157" s="183"/>
      <c r="R157" s="183"/>
      <c r="S157" s="180">
        <f t="shared" si="19"/>
        <v>0</v>
      </c>
      <c r="T157" s="180"/>
      <c r="U157" s="180"/>
      <c r="V157" s="198"/>
      <c r="W157" s="53"/>
      <c r="Z157">
        <v>0</v>
      </c>
    </row>
    <row r="158" spans="1:26" ht="25.05" customHeight="1" x14ac:dyDescent="0.3">
      <c r="A158" s="181"/>
      <c r="B158" s="213">
        <v>47</v>
      </c>
      <c r="C158" s="182" t="s">
        <v>186</v>
      </c>
      <c r="D158" s="386" t="s">
        <v>187</v>
      </c>
      <c r="E158" s="386"/>
      <c r="F158" s="175" t="s">
        <v>153</v>
      </c>
      <c r="G158" s="177">
        <v>14</v>
      </c>
      <c r="H158" s="176"/>
      <c r="I158" s="176">
        <f t="shared" si="15"/>
        <v>0</v>
      </c>
      <c r="J158" s="175">
        <f t="shared" si="16"/>
        <v>84.56</v>
      </c>
      <c r="K158" s="180">
        <f t="shared" si="17"/>
        <v>0</v>
      </c>
      <c r="L158" s="180"/>
      <c r="M158" s="180">
        <f t="shared" si="18"/>
        <v>0</v>
      </c>
      <c r="N158" s="180">
        <v>6.04</v>
      </c>
      <c r="O158" s="180"/>
      <c r="P158" s="183"/>
      <c r="Q158" s="183"/>
      <c r="R158" s="183"/>
      <c r="S158" s="180">
        <f t="shared" si="19"/>
        <v>0</v>
      </c>
      <c r="T158" s="180"/>
      <c r="U158" s="180"/>
      <c r="V158" s="198"/>
      <c r="W158" s="53"/>
      <c r="Z158">
        <v>0</v>
      </c>
    </row>
    <row r="159" spans="1:26" ht="25.05" customHeight="1" x14ac:dyDescent="0.3">
      <c r="A159" s="181"/>
      <c r="B159" s="213">
        <v>48</v>
      </c>
      <c r="C159" s="182" t="s">
        <v>188</v>
      </c>
      <c r="D159" s="386" t="s">
        <v>189</v>
      </c>
      <c r="E159" s="386"/>
      <c r="F159" s="175" t="s">
        <v>153</v>
      </c>
      <c r="G159" s="177">
        <v>4.4000000000000004</v>
      </c>
      <c r="H159" s="176"/>
      <c r="I159" s="176">
        <f t="shared" si="15"/>
        <v>0</v>
      </c>
      <c r="J159" s="175">
        <f t="shared" si="16"/>
        <v>125.75</v>
      </c>
      <c r="K159" s="180">
        <f t="shared" si="17"/>
        <v>0</v>
      </c>
      <c r="L159" s="180"/>
      <c r="M159" s="180">
        <f t="shared" si="18"/>
        <v>0</v>
      </c>
      <c r="N159" s="180">
        <v>28.58</v>
      </c>
      <c r="O159" s="180"/>
      <c r="P159" s="183">
        <v>1.7299999999999998E-3</v>
      </c>
      <c r="Q159" s="183"/>
      <c r="R159" s="183">
        <v>1.7299999999999998E-3</v>
      </c>
      <c r="S159" s="180">
        <f t="shared" si="19"/>
        <v>8.0000000000000002E-3</v>
      </c>
      <c r="T159" s="180"/>
      <c r="U159" s="180"/>
      <c r="V159" s="198"/>
      <c r="W159" s="53"/>
      <c r="Z159">
        <v>0</v>
      </c>
    </row>
    <row r="160" spans="1:26" ht="25.05" customHeight="1" x14ac:dyDescent="0.3">
      <c r="A160" s="181"/>
      <c r="B160" s="213">
        <v>49</v>
      </c>
      <c r="C160" s="182" t="s">
        <v>190</v>
      </c>
      <c r="D160" s="386" t="s">
        <v>191</v>
      </c>
      <c r="E160" s="386"/>
      <c r="F160" s="175" t="s">
        <v>127</v>
      </c>
      <c r="G160" s="177">
        <v>4</v>
      </c>
      <c r="H160" s="176"/>
      <c r="I160" s="176">
        <f t="shared" si="15"/>
        <v>0</v>
      </c>
      <c r="J160" s="175">
        <f t="shared" si="16"/>
        <v>54.2</v>
      </c>
      <c r="K160" s="180">
        <f t="shared" si="17"/>
        <v>0</v>
      </c>
      <c r="L160" s="180"/>
      <c r="M160" s="180">
        <f t="shared" si="18"/>
        <v>0</v>
      </c>
      <c r="N160" s="180">
        <v>13.55</v>
      </c>
      <c r="O160" s="180"/>
      <c r="P160" s="183">
        <v>3.6999999999999999E-4</v>
      </c>
      <c r="Q160" s="183"/>
      <c r="R160" s="183">
        <v>3.6999999999999999E-4</v>
      </c>
      <c r="S160" s="180">
        <f t="shared" si="19"/>
        <v>1E-3</v>
      </c>
      <c r="T160" s="180"/>
      <c r="U160" s="180"/>
      <c r="V160" s="198"/>
      <c r="W160" s="53"/>
      <c r="Z160">
        <v>0</v>
      </c>
    </row>
    <row r="161" spans="1:26" ht="25.05" customHeight="1" x14ac:dyDescent="0.3">
      <c r="A161" s="181"/>
      <c r="B161" s="213">
        <v>50</v>
      </c>
      <c r="C161" s="182" t="s">
        <v>192</v>
      </c>
      <c r="D161" s="386" t="s">
        <v>193</v>
      </c>
      <c r="E161" s="386"/>
      <c r="F161" s="175" t="s">
        <v>127</v>
      </c>
      <c r="G161" s="177">
        <v>2</v>
      </c>
      <c r="H161" s="176"/>
      <c r="I161" s="176">
        <f t="shared" si="15"/>
        <v>0</v>
      </c>
      <c r="J161" s="175">
        <f t="shared" si="16"/>
        <v>20.14</v>
      </c>
      <c r="K161" s="180">
        <f t="shared" si="17"/>
        <v>0</v>
      </c>
      <c r="L161" s="180"/>
      <c r="M161" s="180">
        <f t="shared" si="18"/>
        <v>0</v>
      </c>
      <c r="N161" s="180">
        <v>10.07</v>
      </c>
      <c r="O161" s="180"/>
      <c r="P161" s="183">
        <v>2.5000000000000001E-4</v>
      </c>
      <c r="Q161" s="183"/>
      <c r="R161" s="183">
        <v>2.5000000000000001E-4</v>
      </c>
      <c r="S161" s="180">
        <f t="shared" si="19"/>
        <v>1E-3</v>
      </c>
      <c r="T161" s="180"/>
      <c r="U161" s="180"/>
      <c r="V161" s="198"/>
      <c r="W161" s="53"/>
      <c r="Z161">
        <v>0</v>
      </c>
    </row>
    <row r="162" spans="1:26" ht="25.05" customHeight="1" x14ac:dyDescent="0.3">
      <c r="A162" s="181"/>
      <c r="B162" s="213">
        <v>51</v>
      </c>
      <c r="C162" s="182" t="s">
        <v>194</v>
      </c>
      <c r="D162" s="386" t="s">
        <v>195</v>
      </c>
      <c r="E162" s="386"/>
      <c r="F162" s="175" t="s">
        <v>127</v>
      </c>
      <c r="G162" s="177">
        <v>2</v>
      </c>
      <c r="H162" s="176"/>
      <c r="I162" s="176">
        <f t="shared" si="15"/>
        <v>0</v>
      </c>
      <c r="J162" s="175">
        <f t="shared" si="16"/>
        <v>29.16</v>
      </c>
      <c r="K162" s="180">
        <f t="shared" si="17"/>
        <v>0</v>
      </c>
      <c r="L162" s="180"/>
      <c r="M162" s="180">
        <f t="shared" si="18"/>
        <v>0</v>
      </c>
      <c r="N162" s="180">
        <v>14.58</v>
      </c>
      <c r="O162" s="180"/>
      <c r="P162" s="183">
        <v>3.6999999999999999E-4</v>
      </c>
      <c r="Q162" s="183"/>
      <c r="R162" s="183">
        <v>3.6999999999999999E-4</v>
      </c>
      <c r="S162" s="180">
        <f t="shared" si="19"/>
        <v>1E-3</v>
      </c>
      <c r="T162" s="180"/>
      <c r="U162" s="180"/>
      <c r="V162" s="198"/>
      <c r="W162" s="53"/>
      <c r="Z162">
        <v>0</v>
      </c>
    </row>
    <row r="163" spans="1:26" ht="25.05" customHeight="1" x14ac:dyDescent="0.3">
      <c r="A163" s="181"/>
      <c r="B163" s="213">
        <v>52</v>
      </c>
      <c r="C163" s="182" t="s">
        <v>196</v>
      </c>
      <c r="D163" s="386" t="s">
        <v>197</v>
      </c>
      <c r="E163" s="386"/>
      <c r="F163" s="175" t="s">
        <v>153</v>
      </c>
      <c r="G163" s="177">
        <v>14</v>
      </c>
      <c r="H163" s="176"/>
      <c r="I163" s="176">
        <f t="shared" si="15"/>
        <v>0</v>
      </c>
      <c r="J163" s="175">
        <f t="shared" si="16"/>
        <v>433.58</v>
      </c>
      <c r="K163" s="180">
        <f t="shared" si="17"/>
        <v>0</v>
      </c>
      <c r="L163" s="180"/>
      <c r="M163" s="180">
        <f t="shared" si="18"/>
        <v>0</v>
      </c>
      <c r="N163" s="180">
        <v>30.97</v>
      </c>
      <c r="O163" s="180"/>
      <c r="P163" s="183">
        <v>1.3600000000000001E-3</v>
      </c>
      <c r="Q163" s="183"/>
      <c r="R163" s="183">
        <v>1.3600000000000001E-3</v>
      </c>
      <c r="S163" s="180">
        <f t="shared" si="19"/>
        <v>1.9E-2</v>
      </c>
      <c r="T163" s="180"/>
      <c r="U163" s="180"/>
      <c r="V163" s="198"/>
      <c r="W163" s="53"/>
      <c r="Z163">
        <v>0</v>
      </c>
    </row>
    <row r="164" spans="1:26" ht="25.05" customHeight="1" x14ac:dyDescent="0.3">
      <c r="A164" s="181"/>
      <c r="B164" s="213">
        <v>53</v>
      </c>
      <c r="C164" s="182" t="s">
        <v>198</v>
      </c>
      <c r="D164" s="386" t="s">
        <v>225</v>
      </c>
      <c r="E164" s="386"/>
      <c r="F164" s="175" t="s">
        <v>127</v>
      </c>
      <c r="G164" s="177">
        <v>2</v>
      </c>
      <c r="H164" s="176"/>
      <c r="I164" s="176">
        <f t="shared" si="15"/>
        <v>0</v>
      </c>
      <c r="J164" s="175">
        <f t="shared" si="16"/>
        <v>32.64</v>
      </c>
      <c r="K164" s="180">
        <f t="shared" si="17"/>
        <v>0</v>
      </c>
      <c r="L164" s="180"/>
      <c r="M164" s="180">
        <f t="shared" si="18"/>
        <v>0</v>
      </c>
      <c r="N164" s="180">
        <v>16.32</v>
      </c>
      <c r="O164" s="180"/>
      <c r="P164" s="183">
        <v>2.5000000000000001E-4</v>
      </c>
      <c r="Q164" s="183"/>
      <c r="R164" s="183">
        <v>2.5000000000000001E-4</v>
      </c>
      <c r="S164" s="180">
        <f t="shared" si="19"/>
        <v>1E-3</v>
      </c>
      <c r="T164" s="180"/>
      <c r="U164" s="180"/>
      <c r="V164" s="198"/>
      <c r="W164" s="53"/>
      <c r="Z164">
        <v>0</v>
      </c>
    </row>
    <row r="165" spans="1:26" ht="25.05" customHeight="1" x14ac:dyDescent="0.3">
      <c r="A165" s="181"/>
      <c r="B165" s="213">
        <v>54</v>
      </c>
      <c r="C165" s="182" t="s">
        <v>200</v>
      </c>
      <c r="D165" s="386" t="s">
        <v>201</v>
      </c>
      <c r="E165" s="386"/>
      <c r="F165" s="175" t="s">
        <v>142</v>
      </c>
      <c r="G165" s="177">
        <v>1.85</v>
      </c>
      <c r="H165" s="178"/>
      <c r="I165" s="176">
        <f t="shared" si="15"/>
        <v>0</v>
      </c>
      <c r="J165" s="175">
        <f t="shared" si="16"/>
        <v>36.97</v>
      </c>
      <c r="K165" s="180">
        <f t="shared" si="17"/>
        <v>0</v>
      </c>
      <c r="L165" s="180"/>
      <c r="M165" s="180">
        <f t="shared" si="18"/>
        <v>0</v>
      </c>
      <c r="N165" s="180">
        <v>19.985849355459212</v>
      </c>
      <c r="O165" s="180"/>
      <c r="P165" s="183"/>
      <c r="Q165" s="183"/>
      <c r="R165" s="183"/>
      <c r="S165" s="180">
        <f t="shared" si="19"/>
        <v>0</v>
      </c>
      <c r="T165" s="180"/>
      <c r="U165" s="180"/>
      <c r="V165" s="198"/>
      <c r="W165" s="53"/>
      <c r="Z165">
        <v>0</v>
      </c>
    </row>
    <row r="166" spans="1:26" x14ac:dyDescent="0.3">
      <c r="A166" s="10"/>
      <c r="B166" s="212"/>
      <c r="C166" s="174">
        <v>764</v>
      </c>
      <c r="D166" s="390" t="s">
        <v>68</v>
      </c>
      <c r="E166" s="390"/>
      <c r="F166" s="10"/>
      <c r="G166" s="173"/>
      <c r="H166" s="140"/>
      <c r="I166" s="142">
        <f>ROUND((SUM(I153:I165))/1,2)</f>
        <v>0</v>
      </c>
      <c r="J166" s="10"/>
      <c r="K166" s="10"/>
      <c r="L166" s="10">
        <f>ROUND((SUM(L153:L165))/1,2)</f>
        <v>0</v>
      </c>
      <c r="M166" s="10">
        <f>ROUND((SUM(M153:M165))/1,2)</f>
        <v>0</v>
      </c>
      <c r="N166" s="10"/>
      <c r="O166" s="10"/>
      <c r="P166" s="10"/>
      <c r="Q166" s="10"/>
      <c r="R166" s="10"/>
      <c r="S166" s="10">
        <f>ROUND((SUM(S153:S165))/1,2)</f>
        <v>0.03</v>
      </c>
      <c r="T166" s="10"/>
      <c r="U166" s="10"/>
      <c r="V166" s="199">
        <f>ROUND((SUM(V153:V165))/1,2)</f>
        <v>0</v>
      </c>
      <c r="W166" s="217"/>
      <c r="X166" s="139"/>
      <c r="Y166" s="139"/>
      <c r="Z166" s="139"/>
    </row>
    <row r="167" spans="1:26" x14ac:dyDescent="0.3">
      <c r="A167" s="1"/>
      <c r="B167" s="208"/>
      <c r="C167" s="1"/>
      <c r="D167" s="1"/>
      <c r="E167" s="1"/>
      <c r="F167" s="1"/>
      <c r="G167" s="167"/>
      <c r="H167" s="133"/>
      <c r="I167" s="133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200"/>
      <c r="W167" s="53"/>
    </row>
    <row r="168" spans="1:26" x14ac:dyDescent="0.3">
      <c r="A168" s="10"/>
      <c r="B168" s="212"/>
      <c r="C168" s="174">
        <v>767</v>
      </c>
      <c r="D168" s="390" t="s">
        <v>69</v>
      </c>
      <c r="E168" s="390"/>
      <c r="F168" s="10"/>
      <c r="G168" s="173"/>
      <c r="H168" s="140"/>
      <c r="I168" s="14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97"/>
      <c r="W168" s="217"/>
      <c r="X168" s="139"/>
      <c r="Y168" s="139"/>
      <c r="Z168" s="139"/>
    </row>
    <row r="169" spans="1:26" ht="25.05" customHeight="1" x14ac:dyDescent="0.3">
      <c r="A169" s="181"/>
      <c r="B169" s="213">
        <v>55</v>
      </c>
      <c r="C169" s="182" t="s">
        <v>202</v>
      </c>
      <c r="D169" s="386" t="s">
        <v>203</v>
      </c>
      <c r="E169" s="386"/>
      <c r="F169" s="175" t="s">
        <v>127</v>
      </c>
      <c r="G169" s="177">
        <v>1</v>
      </c>
      <c r="H169" s="176"/>
      <c r="I169" s="176">
        <f t="shared" ref="I169:I174" si="20">ROUND(G169*(H169),2)</f>
        <v>0</v>
      </c>
      <c r="J169" s="175">
        <f t="shared" ref="J169:J174" si="21">ROUND(G169*(N169),2)</f>
        <v>18.8</v>
      </c>
      <c r="K169" s="180">
        <f t="shared" ref="K169:K174" si="22">ROUND(G169*(O169),2)</f>
        <v>0</v>
      </c>
      <c r="L169" s="180"/>
      <c r="M169" s="180">
        <f t="shared" ref="M169:M174" si="23">ROUND(G169*(H169),2)</f>
        <v>0</v>
      </c>
      <c r="N169" s="180">
        <v>18.8</v>
      </c>
      <c r="O169" s="180"/>
      <c r="P169" s="183"/>
      <c r="Q169" s="183"/>
      <c r="R169" s="183"/>
      <c r="S169" s="180">
        <f t="shared" ref="S169:S174" si="24">ROUND(G169*(P169),3)</f>
        <v>0</v>
      </c>
      <c r="T169" s="180"/>
      <c r="U169" s="180"/>
      <c r="V169" s="198"/>
      <c r="W169" s="53"/>
      <c r="Z169">
        <v>0</v>
      </c>
    </row>
    <row r="170" spans="1:26" ht="28.8" customHeight="1" x14ac:dyDescent="0.3">
      <c r="A170" s="181"/>
      <c r="B170" s="213">
        <v>56</v>
      </c>
      <c r="C170" s="182" t="s">
        <v>204</v>
      </c>
      <c r="D170" s="386" t="s">
        <v>205</v>
      </c>
      <c r="E170" s="386"/>
      <c r="F170" s="175" t="s">
        <v>139</v>
      </c>
      <c r="G170" s="177">
        <v>40.521000000000001</v>
      </c>
      <c r="H170" s="176"/>
      <c r="I170" s="176">
        <f t="shared" si="20"/>
        <v>0</v>
      </c>
      <c r="J170" s="175">
        <f t="shared" si="21"/>
        <v>135.75</v>
      </c>
      <c r="K170" s="180">
        <f t="shared" si="22"/>
        <v>0</v>
      </c>
      <c r="L170" s="180"/>
      <c r="M170" s="180">
        <f t="shared" si="23"/>
        <v>0</v>
      </c>
      <c r="N170" s="180">
        <v>3.35</v>
      </c>
      <c r="O170" s="180"/>
      <c r="P170" s="183"/>
      <c r="Q170" s="183"/>
      <c r="R170" s="183"/>
      <c r="S170" s="180">
        <f t="shared" si="24"/>
        <v>0</v>
      </c>
      <c r="T170" s="180"/>
      <c r="U170" s="180"/>
      <c r="V170" s="198"/>
      <c r="W170" s="53"/>
      <c r="Z170">
        <v>0</v>
      </c>
    </row>
    <row r="171" spans="1:26" ht="25.05" customHeight="1" x14ac:dyDescent="0.3">
      <c r="A171" s="181"/>
      <c r="B171" s="213">
        <v>57</v>
      </c>
      <c r="C171" s="182" t="s">
        <v>206</v>
      </c>
      <c r="D171" s="386" t="s">
        <v>207</v>
      </c>
      <c r="E171" s="386"/>
      <c r="F171" s="175" t="s">
        <v>139</v>
      </c>
      <c r="G171" s="177">
        <v>29.568000000000001</v>
      </c>
      <c r="H171" s="176"/>
      <c r="I171" s="176">
        <f t="shared" si="20"/>
        <v>0</v>
      </c>
      <c r="J171" s="175">
        <f t="shared" si="21"/>
        <v>53.81</v>
      </c>
      <c r="K171" s="180">
        <f t="shared" si="22"/>
        <v>0</v>
      </c>
      <c r="L171" s="180"/>
      <c r="M171" s="180">
        <f t="shared" si="23"/>
        <v>0</v>
      </c>
      <c r="N171" s="180">
        <v>1.8199999999999998</v>
      </c>
      <c r="O171" s="180"/>
      <c r="P171" s="183">
        <v>6.0000000000000002E-5</v>
      </c>
      <c r="Q171" s="183"/>
      <c r="R171" s="183">
        <v>6.0000000000000002E-5</v>
      </c>
      <c r="S171" s="180">
        <f t="shared" si="24"/>
        <v>2E-3</v>
      </c>
      <c r="T171" s="180"/>
      <c r="U171" s="180"/>
      <c r="V171" s="198"/>
      <c r="W171" s="53"/>
      <c r="Z171">
        <v>0</v>
      </c>
    </row>
    <row r="172" spans="1:26" ht="34.950000000000003" customHeight="1" x14ac:dyDescent="0.3">
      <c r="A172" s="181"/>
      <c r="B172" s="213">
        <v>58</v>
      </c>
      <c r="C172" s="182" t="s">
        <v>208</v>
      </c>
      <c r="D172" s="386" t="s">
        <v>209</v>
      </c>
      <c r="E172" s="386"/>
      <c r="F172" s="175" t="s">
        <v>139</v>
      </c>
      <c r="G172" s="177">
        <v>29.568000000000001</v>
      </c>
      <c r="H172" s="176"/>
      <c r="I172" s="176">
        <f t="shared" si="20"/>
        <v>0</v>
      </c>
      <c r="J172" s="175">
        <f t="shared" si="21"/>
        <v>112.36</v>
      </c>
      <c r="K172" s="180">
        <f t="shared" si="22"/>
        <v>0</v>
      </c>
      <c r="L172" s="180"/>
      <c r="M172" s="180">
        <f t="shared" si="23"/>
        <v>0</v>
      </c>
      <c r="N172" s="180">
        <v>3.8</v>
      </c>
      <c r="O172" s="180"/>
      <c r="P172" s="183"/>
      <c r="Q172" s="183"/>
      <c r="R172" s="183"/>
      <c r="S172" s="180">
        <f t="shared" si="24"/>
        <v>0</v>
      </c>
      <c r="T172" s="180"/>
      <c r="U172" s="180"/>
      <c r="V172" s="198"/>
      <c r="W172" s="53"/>
      <c r="Z172">
        <v>0</v>
      </c>
    </row>
    <row r="173" spans="1:26" ht="25.05" customHeight="1" x14ac:dyDescent="0.3">
      <c r="A173" s="181"/>
      <c r="B173" s="213">
        <v>59</v>
      </c>
      <c r="C173" s="182" t="s">
        <v>210</v>
      </c>
      <c r="D173" s="386" t="s">
        <v>211</v>
      </c>
      <c r="E173" s="386"/>
      <c r="F173" s="175" t="s">
        <v>104</v>
      </c>
      <c r="G173" s="177">
        <v>12.231999999999999</v>
      </c>
      <c r="H173" s="176"/>
      <c r="I173" s="176">
        <f t="shared" si="20"/>
        <v>0</v>
      </c>
      <c r="J173" s="175">
        <f t="shared" si="21"/>
        <v>78.650000000000006</v>
      </c>
      <c r="K173" s="180">
        <f t="shared" si="22"/>
        <v>0</v>
      </c>
      <c r="L173" s="180"/>
      <c r="M173" s="180">
        <f t="shared" si="23"/>
        <v>0</v>
      </c>
      <c r="N173" s="180">
        <v>6.43</v>
      </c>
      <c r="O173" s="180"/>
      <c r="P173" s="183"/>
      <c r="Q173" s="183"/>
      <c r="R173" s="183"/>
      <c r="S173" s="180">
        <f t="shared" si="24"/>
        <v>0</v>
      </c>
      <c r="T173" s="180"/>
      <c r="U173" s="180"/>
      <c r="V173" s="198"/>
      <c r="W173" s="53"/>
      <c r="Z173">
        <v>0</v>
      </c>
    </row>
    <row r="174" spans="1:26" ht="25.05" customHeight="1" x14ac:dyDescent="0.3">
      <c r="A174" s="181"/>
      <c r="B174" s="213">
        <v>60</v>
      </c>
      <c r="C174" s="182" t="s">
        <v>212</v>
      </c>
      <c r="D174" s="386" t="s">
        <v>213</v>
      </c>
      <c r="E174" s="386"/>
      <c r="F174" s="175" t="s">
        <v>142</v>
      </c>
      <c r="G174" s="177">
        <v>0.9</v>
      </c>
      <c r="H174" s="178"/>
      <c r="I174" s="176">
        <f t="shared" si="20"/>
        <v>0</v>
      </c>
      <c r="J174" s="175">
        <f t="shared" si="21"/>
        <v>2.89</v>
      </c>
      <c r="K174" s="180">
        <f t="shared" si="22"/>
        <v>0</v>
      </c>
      <c r="L174" s="180"/>
      <c r="M174" s="180">
        <f t="shared" si="23"/>
        <v>0</v>
      </c>
      <c r="N174" s="180">
        <v>3.2084998965263369</v>
      </c>
      <c r="O174" s="180"/>
      <c r="P174" s="183"/>
      <c r="Q174" s="183"/>
      <c r="R174" s="183"/>
      <c r="S174" s="180">
        <f t="shared" si="24"/>
        <v>0</v>
      </c>
      <c r="T174" s="180"/>
      <c r="U174" s="180"/>
      <c r="V174" s="198"/>
      <c r="W174" s="53"/>
      <c r="Z174">
        <v>0</v>
      </c>
    </row>
    <row r="175" spans="1:26" x14ac:dyDescent="0.3">
      <c r="A175" s="10"/>
      <c r="B175" s="212"/>
      <c r="C175" s="174">
        <v>767</v>
      </c>
      <c r="D175" s="390" t="s">
        <v>69</v>
      </c>
      <c r="E175" s="390"/>
      <c r="F175" s="10"/>
      <c r="G175" s="173"/>
      <c r="H175" s="140"/>
      <c r="I175" s="142">
        <f>ROUND((SUM(I168:I174))/1,2)</f>
        <v>0</v>
      </c>
      <c r="J175" s="10"/>
      <c r="K175" s="10"/>
      <c r="L175" s="10">
        <f>ROUND((SUM(L168:L174))/1,2)</f>
        <v>0</v>
      </c>
      <c r="M175" s="10">
        <f>ROUND((SUM(M168:M174))/1,2)</f>
        <v>0</v>
      </c>
      <c r="N175" s="10"/>
      <c r="O175" s="10"/>
      <c r="P175" s="10"/>
      <c r="Q175" s="10"/>
      <c r="R175" s="10"/>
      <c r="S175" s="10">
        <f>ROUND((SUM(S168:S174))/1,2)</f>
        <v>0</v>
      </c>
      <c r="T175" s="10"/>
      <c r="U175" s="10"/>
      <c r="V175" s="199">
        <f>ROUND((SUM(V168:V174))/1,2)</f>
        <v>0</v>
      </c>
      <c r="W175" s="217"/>
      <c r="X175" s="139"/>
      <c r="Y175" s="139"/>
      <c r="Z175" s="139"/>
    </row>
    <row r="176" spans="1:26" x14ac:dyDescent="0.3">
      <c r="A176" s="1"/>
      <c r="B176" s="208"/>
      <c r="C176" s="1"/>
      <c r="D176" s="1"/>
      <c r="E176" s="1"/>
      <c r="F176" s="1"/>
      <c r="G176" s="167"/>
      <c r="H176" s="133"/>
      <c r="I176" s="133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200"/>
      <c r="W176" s="53"/>
    </row>
    <row r="177" spans="1:26" x14ac:dyDescent="0.3">
      <c r="A177" s="10"/>
      <c r="B177" s="212"/>
      <c r="C177" s="174">
        <v>783</v>
      </c>
      <c r="D177" s="390" t="s">
        <v>70</v>
      </c>
      <c r="E177" s="390"/>
      <c r="F177" s="10"/>
      <c r="G177" s="173"/>
      <c r="H177" s="140"/>
      <c r="I177" s="14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97"/>
      <c r="W177" s="217"/>
      <c r="X177" s="139"/>
      <c r="Y177" s="139"/>
      <c r="Z177" s="139"/>
    </row>
    <row r="178" spans="1:26" ht="25.05" customHeight="1" x14ac:dyDescent="0.3">
      <c r="A178" s="181"/>
      <c r="B178" s="213">
        <v>61</v>
      </c>
      <c r="C178" s="182" t="s">
        <v>214</v>
      </c>
      <c r="D178" s="386" t="s">
        <v>215</v>
      </c>
      <c r="E178" s="386"/>
      <c r="F178" s="175" t="s">
        <v>104</v>
      </c>
      <c r="G178" s="177">
        <v>15.662000000000001</v>
      </c>
      <c r="H178" s="176"/>
      <c r="I178" s="176">
        <f>ROUND(G178*(H178),2)</f>
        <v>0</v>
      </c>
      <c r="J178" s="175">
        <f>ROUND(G178*(N178),2)</f>
        <v>46.05</v>
      </c>
      <c r="K178" s="180">
        <f>ROUND(G178*(O178),2)</f>
        <v>0</v>
      </c>
      <c r="L178" s="180"/>
      <c r="M178" s="180">
        <f>ROUND(G178*(H178),2)</f>
        <v>0</v>
      </c>
      <c r="N178" s="180">
        <v>2.94</v>
      </c>
      <c r="O178" s="180"/>
      <c r="P178" s="183">
        <v>7.9999999999999993E-5</v>
      </c>
      <c r="Q178" s="183"/>
      <c r="R178" s="183">
        <v>7.9999999999999993E-5</v>
      </c>
      <c r="S178" s="180">
        <f>ROUND(G178*(P178),3)</f>
        <v>1E-3</v>
      </c>
      <c r="T178" s="180"/>
      <c r="U178" s="180"/>
      <c r="V178" s="198"/>
      <c r="W178" s="53"/>
      <c r="Z178">
        <v>0</v>
      </c>
    </row>
    <row r="179" spans="1:26" ht="25.05" customHeight="1" x14ac:dyDescent="0.3">
      <c r="A179" s="181"/>
      <c r="B179" s="213">
        <v>62</v>
      </c>
      <c r="C179" s="182" t="s">
        <v>216</v>
      </c>
      <c r="D179" s="386" t="s">
        <v>217</v>
      </c>
      <c r="E179" s="386"/>
      <c r="F179" s="175" t="s">
        <v>104</v>
      </c>
      <c r="G179" s="177">
        <v>15.662000000000001</v>
      </c>
      <c r="H179" s="176"/>
      <c r="I179" s="176">
        <f>ROUND(G179*(H179),2)</f>
        <v>0</v>
      </c>
      <c r="J179" s="175">
        <f>ROUND(G179*(N179),2)</f>
        <v>82.23</v>
      </c>
      <c r="K179" s="180">
        <f>ROUND(G179*(O179),2)</f>
        <v>0</v>
      </c>
      <c r="L179" s="180"/>
      <c r="M179" s="180">
        <f>ROUND(G179*(H179),2)</f>
        <v>0</v>
      </c>
      <c r="N179" s="180">
        <v>5.25</v>
      </c>
      <c r="O179" s="180"/>
      <c r="P179" s="183">
        <v>1.5999999999999999E-4</v>
      </c>
      <c r="Q179" s="183"/>
      <c r="R179" s="183">
        <v>1.5999999999999999E-4</v>
      </c>
      <c r="S179" s="180">
        <f>ROUND(G179*(P179),3)</f>
        <v>3.0000000000000001E-3</v>
      </c>
      <c r="T179" s="180"/>
      <c r="U179" s="180"/>
      <c r="V179" s="198"/>
      <c r="W179" s="53"/>
      <c r="Z179">
        <v>0</v>
      </c>
    </row>
    <row r="180" spans="1:26" ht="25.05" customHeight="1" x14ac:dyDescent="0.3">
      <c r="A180" s="181"/>
      <c r="B180" s="213">
        <v>63</v>
      </c>
      <c r="C180" s="182" t="s">
        <v>218</v>
      </c>
      <c r="D180" s="386" t="s">
        <v>219</v>
      </c>
      <c r="E180" s="386"/>
      <c r="F180" s="175" t="s">
        <v>104</v>
      </c>
      <c r="G180" s="177">
        <v>100.526</v>
      </c>
      <c r="H180" s="176"/>
      <c r="I180" s="176">
        <f>ROUND(G180*(H180),2)</f>
        <v>0</v>
      </c>
      <c r="J180" s="175">
        <f>ROUND(G180*(N180),2)</f>
        <v>125.66</v>
      </c>
      <c r="K180" s="180">
        <f>ROUND(G180*(O180),2)</f>
        <v>0</v>
      </c>
      <c r="L180" s="180"/>
      <c r="M180" s="180">
        <f>ROUND(G180*(H180),2)</f>
        <v>0</v>
      </c>
      <c r="N180" s="180">
        <v>1.25</v>
      </c>
      <c r="O180" s="180"/>
      <c r="P180" s="183">
        <v>1.1E-4</v>
      </c>
      <c r="Q180" s="183"/>
      <c r="R180" s="183">
        <v>1.1E-4</v>
      </c>
      <c r="S180" s="180">
        <f>ROUND(G180*(P180),3)</f>
        <v>1.0999999999999999E-2</v>
      </c>
      <c r="T180" s="180"/>
      <c r="U180" s="180"/>
      <c r="V180" s="198"/>
      <c r="W180" s="53"/>
      <c r="Z180">
        <v>0</v>
      </c>
    </row>
    <row r="181" spans="1:26" ht="25.05" customHeight="1" x14ac:dyDescent="0.3">
      <c r="A181" s="181"/>
      <c r="B181" s="213">
        <v>64</v>
      </c>
      <c r="C181" s="182" t="s">
        <v>220</v>
      </c>
      <c r="D181" s="386" t="s">
        <v>221</v>
      </c>
      <c r="E181" s="386"/>
      <c r="F181" s="175" t="s">
        <v>104</v>
      </c>
      <c r="G181" s="177">
        <v>100.526</v>
      </c>
      <c r="H181" s="176"/>
      <c r="I181" s="176">
        <f>ROUND(G181*(H181),2)</f>
        <v>0</v>
      </c>
      <c r="J181" s="175">
        <f>ROUND(G181*(N181),2)</f>
        <v>125.66</v>
      </c>
      <c r="K181" s="180">
        <f>ROUND(G181*(O181),2)</f>
        <v>0</v>
      </c>
      <c r="L181" s="180"/>
      <c r="M181" s="180">
        <f>ROUND(G181*(H181),2)</f>
        <v>0</v>
      </c>
      <c r="N181" s="180">
        <v>1.25</v>
      </c>
      <c r="O181" s="180"/>
      <c r="P181" s="183">
        <v>1.1E-4</v>
      </c>
      <c r="Q181" s="183"/>
      <c r="R181" s="183">
        <v>1.1E-4</v>
      </c>
      <c r="S181" s="180">
        <f>ROUND(G181*(P181),3)</f>
        <v>1.0999999999999999E-2</v>
      </c>
      <c r="T181" s="180"/>
      <c r="U181" s="180"/>
      <c r="V181" s="198"/>
      <c r="W181" s="53"/>
      <c r="Z181">
        <v>0</v>
      </c>
    </row>
    <row r="182" spans="1:26" ht="34.950000000000003" customHeight="1" x14ac:dyDescent="0.3">
      <c r="A182" s="181"/>
      <c r="B182" s="213">
        <v>65</v>
      </c>
      <c r="C182" s="182" t="s">
        <v>222</v>
      </c>
      <c r="D182" s="386" t="s">
        <v>223</v>
      </c>
      <c r="E182" s="386"/>
      <c r="F182" s="175" t="s">
        <v>104</v>
      </c>
      <c r="G182" s="177">
        <v>100.526</v>
      </c>
      <c r="H182" s="176"/>
      <c r="I182" s="176">
        <f>ROUND(G182*(H182),2)</f>
        <v>0</v>
      </c>
      <c r="J182" s="175">
        <f>ROUND(G182*(N182),2)</f>
        <v>324.7</v>
      </c>
      <c r="K182" s="180">
        <f>ROUND(G182*(O182),2)</f>
        <v>0</v>
      </c>
      <c r="L182" s="180"/>
      <c r="M182" s="180">
        <f>ROUND(G182*(H182),2)</f>
        <v>0</v>
      </c>
      <c r="N182" s="180">
        <v>3.23</v>
      </c>
      <c r="O182" s="180"/>
      <c r="P182" s="183"/>
      <c r="Q182" s="183"/>
      <c r="R182" s="183"/>
      <c r="S182" s="180">
        <f>ROUND(G182*(P182),3)</f>
        <v>0</v>
      </c>
      <c r="T182" s="180"/>
      <c r="U182" s="180"/>
      <c r="V182" s="198"/>
      <c r="W182" s="53"/>
      <c r="Z182">
        <v>0</v>
      </c>
    </row>
    <row r="183" spans="1:26" x14ac:dyDescent="0.3">
      <c r="A183" s="10"/>
      <c r="B183" s="212"/>
      <c r="C183" s="174">
        <v>783</v>
      </c>
      <c r="D183" s="390" t="s">
        <v>70</v>
      </c>
      <c r="E183" s="390"/>
      <c r="F183" s="10"/>
      <c r="G183" s="173"/>
      <c r="H183" s="140"/>
      <c r="I183" s="142">
        <f>ROUND((SUM(I177:I182))/1,2)</f>
        <v>0</v>
      </c>
      <c r="J183" s="10"/>
      <c r="K183" s="10"/>
      <c r="L183" s="10">
        <f>ROUND((SUM(L177:L182))/1,2)</f>
        <v>0</v>
      </c>
      <c r="M183" s="10">
        <f>ROUND((SUM(M177:M182))/1,2)</f>
        <v>0</v>
      </c>
      <c r="N183" s="10"/>
      <c r="O183" s="10"/>
      <c r="P183" s="192"/>
      <c r="Q183" s="1"/>
      <c r="R183" s="1"/>
      <c r="S183" s="192">
        <f>ROUND((SUM(S177:S182))/1,2)</f>
        <v>0.03</v>
      </c>
      <c r="T183" s="2"/>
      <c r="U183" s="2"/>
      <c r="V183" s="199">
        <f>ROUND((SUM(V177:V182))/1,2)</f>
        <v>0</v>
      </c>
      <c r="W183" s="53"/>
    </row>
    <row r="184" spans="1:26" x14ac:dyDescent="0.3">
      <c r="A184" s="1"/>
      <c r="B184" s="208"/>
      <c r="C184" s="1"/>
      <c r="D184" s="1"/>
      <c r="E184" s="1"/>
      <c r="F184" s="1"/>
      <c r="G184" s="167"/>
      <c r="H184" s="133"/>
      <c r="I184" s="133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200"/>
      <c r="W184" s="53"/>
    </row>
    <row r="185" spans="1:26" x14ac:dyDescent="0.3">
      <c r="A185" s="10"/>
      <c r="B185" s="212"/>
      <c r="C185" s="10"/>
      <c r="D185" s="368" t="s">
        <v>65</v>
      </c>
      <c r="E185" s="368"/>
      <c r="F185" s="10"/>
      <c r="G185" s="173"/>
      <c r="H185" s="140"/>
      <c r="I185" s="142">
        <f>ROUND((SUM(I126:I184))/2,2)</f>
        <v>0</v>
      </c>
      <c r="J185" s="10"/>
      <c r="K185" s="10"/>
      <c r="L185" s="10">
        <f>ROUND((SUM(L126:L184))/2,2)</f>
        <v>0</v>
      </c>
      <c r="M185" s="10">
        <f>ROUND((SUM(M126:M184))/2,2)</f>
        <v>0</v>
      </c>
      <c r="N185" s="10"/>
      <c r="O185" s="10"/>
      <c r="P185" s="192"/>
      <c r="Q185" s="1"/>
      <c r="R185" s="1"/>
      <c r="S185" s="192">
        <f>ROUND((SUM(S126:S184))/2,2)</f>
        <v>0.14000000000000001</v>
      </c>
      <c r="T185" s="1"/>
      <c r="U185" s="1"/>
      <c r="V185" s="199">
        <f>ROUND((SUM(V126:V184))/2,2)</f>
        <v>0</v>
      </c>
      <c r="W185" s="53"/>
    </row>
    <row r="186" spans="1:26" x14ac:dyDescent="0.3">
      <c r="A186" s="1"/>
      <c r="B186" s="215"/>
      <c r="C186" s="193"/>
      <c r="D186" s="392" t="s">
        <v>71</v>
      </c>
      <c r="E186" s="392"/>
      <c r="F186" s="193"/>
      <c r="G186" s="194"/>
      <c r="H186" s="195"/>
      <c r="I186" s="195">
        <f>ROUND((SUM(I86:I185))/3,2)</f>
        <v>0</v>
      </c>
      <c r="J186" s="193"/>
      <c r="K186" s="193">
        <f>ROUND((SUM(K86:K185))/3,2)</f>
        <v>0</v>
      </c>
      <c r="L186" s="193">
        <f>ROUND((SUM(L86:L185))/3,2)</f>
        <v>0</v>
      </c>
      <c r="M186" s="193">
        <f>ROUND((SUM(M86:M185))/3,2)</f>
        <v>0</v>
      </c>
      <c r="N186" s="193"/>
      <c r="O186" s="193"/>
      <c r="P186" s="194"/>
      <c r="Q186" s="193"/>
      <c r="R186" s="193"/>
      <c r="S186" s="194">
        <f>ROUND((SUM(S86:S185))/3,2)</f>
        <v>24.11</v>
      </c>
      <c r="T186" s="193"/>
      <c r="U186" s="193"/>
      <c r="V186" s="202">
        <f>ROUND((SUM(V86:V185))/3,2)</f>
        <v>0</v>
      </c>
      <c r="W186" s="53"/>
      <c r="Z186">
        <f>(SUM(Z86:Z185))</f>
        <v>0</v>
      </c>
    </row>
  </sheetData>
  <mergeCells count="145">
    <mergeCell ref="D183:E183"/>
    <mergeCell ref="D185:E185"/>
    <mergeCell ref="D186:E186"/>
    <mergeCell ref="D177:E177"/>
    <mergeCell ref="D178:E178"/>
    <mergeCell ref="D179:E179"/>
    <mergeCell ref="D180:E180"/>
    <mergeCell ref="D181:E181"/>
    <mergeCell ref="D182:E182"/>
    <mergeCell ref="D170:E170"/>
    <mergeCell ref="D171:E171"/>
    <mergeCell ref="D172:E172"/>
    <mergeCell ref="D173:E173"/>
    <mergeCell ref="D174:E174"/>
    <mergeCell ref="D175:E175"/>
    <mergeCell ref="D163:E163"/>
    <mergeCell ref="D164:E164"/>
    <mergeCell ref="D165:E165"/>
    <mergeCell ref="D166:E166"/>
    <mergeCell ref="D168:E168"/>
    <mergeCell ref="D169:E169"/>
    <mergeCell ref="D157:E157"/>
    <mergeCell ref="D158:E158"/>
    <mergeCell ref="D159:E159"/>
    <mergeCell ref="D160:E160"/>
    <mergeCell ref="D161:E161"/>
    <mergeCell ref="D162:E162"/>
    <mergeCell ref="D150:E150"/>
    <mergeCell ref="D151:E151"/>
    <mergeCell ref="D153:E153"/>
    <mergeCell ref="D154:E154"/>
    <mergeCell ref="D155:E155"/>
    <mergeCell ref="D156:E156"/>
    <mergeCell ref="D144:E144"/>
    <mergeCell ref="D145:E145"/>
    <mergeCell ref="D146:E146"/>
    <mergeCell ref="D147:E147"/>
    <mergeCell ref="D148:E148"/>
    <mergeCell ref="D149:E149"/>
    <mergeCell ref="D138:E138"/>
    <mergeCell ref="D139:E139"/>
    <mergeCell ref="D140:E140"/>
    <mergeCell ref="D141:E141"/>
    <mergeCell ref="D142:E142"/>
    <mergeCell ref="D143:E143"/>
    <mergeCell ref="D131:E131"/>
    <mergeCell ref="D133:E133"/>
    <mergeCell ref="D134:E134"/>
    <mergeCell ref="D135:E135"/>
    <mergeCell ref="D136:E136"/>
    <mergeCell ref="D137:E137"/>
    <mergeCell ref="D124:E124"/>
    <mergeCell ref="D126:E126"/>
    <mergeCell ref="D127:E127"/>
    <mergeCell ref="D128:E128"/>
    <mergeCell ref="D129:E129"/>
    <mergeCell ref="D130:E130"/>
    <mergeCell ref="D116:E116"/>
    <mergeCell ref="D117:E117"/>
    <mergeCell ref="D118:E118"/>
    <mergeCell ref="D120:E120"/>
    <mergeCell ref="D121:E121"/>
    <mergeCell ref="D122:E122"/>
    <mergeCell ref="D108:E108"/>
    <mergeCell ref="D110:E110"/>
    <mergeCell ref="D111:E111"/>
    <mergeCell ref="D112:E112"/>
    <mergeCell ref="D113:E113"/>
    <mergeCell ref="D114:E114"/>
    <mergeCell ref="D102:E102"/>
    <mergeCell ref="D103:E103"/>
    <mergeCell ref="D104:E104"/>
    <mergeCell ref="D105:E105"/>
    <mergeCell ref="D106:E106"/>
    <mergeCell ref="D107:E107"/>
    <mergeCell ref="D95:E95"/>
    <mergeCell ref="D96:E96"/>
    <mergeCell ref="D97:E97"/>
    <mergeCell ref="D99:E99"/>
    <mergeCell ref="D100:E100"/>
    <mergeCell ref="D101:E101"/>
    <mergeCell ref="D89:E89"/>
    <mergeCell ref="D90:E90"/>
    <mergeCell ref="D91:E91"/>
    <mergeCell ref="D92:E92"/>
    <mergeCell ref="D93:E93"/>
    <mergeCell ref="D94:E94"/>
    <mergeCell ref="B78:E78"/>
    <mergeCell ref="B79:E79"/>
    <mergeCell ref="I77:P77"/>
    <mergeCell ref="D86:E86"/>
    <mergeCell ref="D87:E87"/>
    <mergeCell ref="D88:E88"/>
    <mergeCell ref="B68:D68"/>
    <mergeCell ref="B69:D69"/>
    <mergeCell ref="B71:D71"/>
    <mergeCell ref="B75:V75"/>
    <mergeCell ref="H1:I1"/>
    <mergeCell ref="B77:E77"/>
    <mergeCell ref="B61:D61"/>
    <mergeCell ref="B63:D63"/>
    <mergeCell ref="B64:D64"/>
    <mergeCell ref="B65:D65"/>
    <mergeCell ref="B66:D66"/>
    <mergeCell ref="B67:D67"/>
    <mergeCell ref="B55:D55"/>
    <mergeCell ref="B56:D56"/>
    <mergeCell ref="B57:D57"/>
    <mergeCell ref="B58:D58"/>
    <mergeCell ref="B59:D59"/>
    <mergeCell ref="B60:D60"/>
    <mergeCell ref="F31:G31"/>
    <mergeCell ref="B54:C54"/>
    <mergeCell ref="B44:V44"/>
    <mergeCell ref="B46:E46"/>
    <mergeCell ref="B47:E47"/>
    <mergeCell ref="B48:E48"/>
    <mergeCell ref="F46:H46"/>
    <mergeCell ref="F47:H47"/>
    <mergeCell ref="F48:H48"/>
    <mergeCell ref="B49:I49"/>
    <mergeCell ref="F25:H25"/>
    <mergeCell ref="F26:H26"/>
    <mergeCell ref="F27:H27"/>
    <mergeCell ref="F28:G28"/>
    <mergeCell ref="F29:G29"/>
    <mergeCell ref="F30:G30"/>
    <mergeCell ref="F22:H22"/>
    <mergeCell ref="F23:H23"/>
    <mergeCell ref="F24:H24"/>
    <mergeCell ref="B11:H11"/>
    <mergeCell ref="F14:H14"/>
    <mergeCell ref="F15:H15"/>
    <mergeCell ref="F16:H16"/>
    <mergeCell ref="F17:H17"/>
    <mergeCell ref="F18:H18"/>
    <mergeCell ref="B1:C1"/>
    <mergeCell ref="E1:F1"/>
    <mergeCell ref="B2:V2"/>
    <mergeCell ref="B3:V3"/>
    <mergeCell ref="B7:H7"/>
    <mergeCell ref="B9:H9"/>
    <mergeCell ref="F19:H19"/>
    <mergeCell ref="F20:H20"/>
    <mergeCell ref="F21:H21"/>
  </mergeCells>
  <hyperlinks>
    <hyperlink ref="B1:C1" location="A2:A2" tooltip="Klikni na prechod ku Kryciemu listu..." display="Krycí list rozpočtu" xr:uid="{46B0B489-D0EE-43A0-AAAD-943C6D4B269F}"/>
    <hyperlink ref="E1:F1" location="A54:A54" tooltip="Klikni na prechod ku rekapitulácii..." display="Rekapitulácia rozpočtu" xr:uid="{71F83479-676D-4569-A628-F7DBD1065757}"/>
    <hyperlink ref="H1:I1" location="B85:B85" tooltip="Klikni na prechod ku Rozpočet..." display="Rozpočet" xr:uid="{7930AE2D-A288-4B3C-81EC-04A06A959E58}"/>
  </hyperlinks>
  <printOptions horizontalCentered="1" gridLines="1"/>
  <pageMargins left="1.1111111111111112E-2" right="1.1111111111111112E-2" top="0.75" bottom="0.75" header="0.3" footer="0.3"/>
  <pageSetup paperSize="9" scale="75" orientation="portrait" verticalDpi="0" r:id="rId1"/>
  <headerFooter>
    <oddHeader>&amp;C&amp;B&amp; Rozpočet Stojiska na separovanie odpadu v obci Čičava / Stojisko č.3</oddHeader>
    <oddFooter>&amp;RStrana &amp;P z &amp;N    &amp;L&amp;7Spracované systémom Systematic® Kalkulus, tel.: 051 77 10 585</oddFooter>
  </headerFooter>
  <rowBreaks count="2" manualBreakCount="2">
    <brk id="40" max="16383" man="1"/>
    <brk id="7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5</vt:i4>
      </vt:variant>
      <vt:variant>
        <vt:lpstr>Pomenované rozsahy</vt:lpstr>
      </vt:variant>
      <vt:variant>
        <vt:i4>3</vt:i4>
      </vt:variant>
    </vt:vector>
  </HeadingPairs>
  <TitlesOfParts>
    <vt:vector size="8" baseType="lpstr">
      <vt:lpstr>Rekapitulácia</vt:lpstr>
      <vt:lpstr>Krycí list stavby</vt:lpstr>
      <vt:lpstr>SO 15314</vt:lpstr>
      <vt:lpstr>SO 15315</vt:lpstr>
      <vt:lpstr>SO 15316</vt:lpstr>
      <vt:lpstr>'SO 15314'!Oblasť_tlače</vt:lpstr>
      <vt:lpstr>'SO 15315'!Oblasť_tlače</vt:lpstr>
      <vt:lpstr>'SO 15316'!Oblasť_tlače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JANKO</dc:creator>
  <cp:lastModifiedBy>JANKO</cp:lastModifiedBy>
  <dcterms:created xsi:type="dcterms:W3CDTF">2021-05-12T09:08:36Z</dcterms:created>
  <dcterms:modified xsi:type="dcterms:W3CDTF">2021-05-12T09:20:48Z</dcterms:modified>
</cp:coreProperties>
</file>