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Moja plocha\ACER\Čičava\Oplotenie Cintorína\"/>
    </mc:Choice>
  </mc:AlternateContent>
  <bookViews>
    <workbookView xWindow="31245" yWindow="195" windowWidth="21600" windowHeight="12480" activeTab="1"/>
  </bookViews>
  <sheets>
    <sheet name="Rekapitulácia" sheetId="1" r:id="rId1"/>
    <sheet name="SO 14986" sheetId="2" r:id="rId2"/>
  </sheets>
  <definedNames>
    <definedName name="_xlnm.Print_Area" localSheetId="1">'SO 14986'!$B$2:$V$127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D8" i="1"/>
  <c r="E7" i="1"/>
  <c r="E8" i="1" s="1"/>
  <c r="K7" i="1"/>
  <c r="H29" i="2"/>
  <c r="P29" i="2" s="1"/>
  <c r="P16" i="2"/>
  <c r="Z127" i="2"/>
  <c r="V126" i="2"/>
  <c r="I64" i="2" s="1"/>
  <c r="V124" i="2"/>
  <c r="I63" i="2" s="1"/>
  <c r="K123" i="2"/>
  <c r="J123" i="2"/>
  <c r="S123" i="2"/>
  <c r="S126" i="2" s="1"/>
  <c r="H64" i="2" s="1"/>
  <c r="M123" i="2"/>
  <c r="I123" i="2"/>
  <c r="K122" i="2"/>
  <c r="J122" i="2"/>
  <c r="S122" i="2"/>
  <c r="M122" i="2"/>
  <c r="I122" i="2"/>
  <c r="K121" i="2"/>
  <c r="J121" i="2"/>
  <c r="S121" i="2"/>
  <c r="L121" i="2"/>
  <c r="I121" i="2"/>
  <c r="K120" i="2"/>
  <c r="J120" i="2"/>
  <c r="S120" i="2"/>
  <c r="S124" i="2" s="1"/>
  <c r="H63" i="2" s="1"/>
  <c r="L120" i="2"/>
  <c r="I120" i="2"/>
  <c r="I124" i="2" s="1"/>
  <c r="G63" i="2" s="1"/>
  <c r="F59" i="2"/>
  <c r="V114" i="2"/>
  <c r="I59" i="2" s="1"/>
  <c r="M114" i="2"/>
  <c r="I114" i="2"/>
  <c r="G59" i="2" s="1"/>
  <c r="K113" i="2"/>
  <c r="J113" i="2"/>
  <c r="S113" i="2"/>
  <c r="S114" i="2" s="1"/>
  <c r="H59" i="2" s="1"/>
  <c r="L113" i="2"/>
  <c r="L114" i="2" s="1"/>
  <c r="E59" i="2" s="1"/>
  <c r="I113" i="2"/>
  <c r="V110" i="2"/>
  <c r="I58" i="2" s="1"/>
  <c r="K109" i="2"/>
  <c r="J109" i="2"/>
  <c r="S109" i="2"/>
  <c r="M109" i="2"/>
  <c r="I109" i="2"/>
  <c r="K108" i="2"/>
  <c r="J108" i="2"/>
  <c r="S108" i="2"/>
  <c r="M108" i="2"/>
  <c r="I108" i="2"/>
  <c r="K107" i="2"/>
  <c r="J107" i="2"/>
  <c r="S107" i="2"/>
  <c r="M107" i="2"/>
  <c r="I107" i="2"/>
  <c r="K106" i="2"/>
  <c r="J106" i="2"/>
  <c r="S106" i="2"/>
  <c r="M106" i="2"/>
  <c r="I106" i="2"/>
  <c r="K105" i="2"/>
  <c r="J105" i="2"/>
  <c r="S105" i="2"/>
  <c r="M105" i="2"/>
  <c r="M110" i="2" s="1"/>
  <c r="F58" i="2" s="1"/>
  <c r="I105" i="2"/>
  <c r="K104" i="2"/>
  <c r="J104" i="2"/>
  <c r="S104" i="2"/>
  <c r="S110" i="2" s="1"/>
  <c r="H58" i="2" s="1"/>
  <c r="L104" i="2"/>
  <c r="I104" i="2"/>
  <c r="K103" i="2"/>
  <c r="J103" i="2"/>
  <c r="S103" i="2"/>
  <c r="L103" i="2"/>
  <c r="I103" i="2"/>
  <c r="K102" i="2"/>
  <c r="J102" i="2"/>
  <c r="S102" i="2"/>
  <c r="L102" i="2"/>
  <c r="I102" i="2"/>
  <c r="I110" i="2" s="1"/>
  <c r="G58" i="2" s="1"/>
  <c r="I57" i="2"/>
  <c r="F57" i="2"/>
  <c r="V99" i="2"/>
  <c r="M99" i="2"/>
  <c r="K98" i="2"/>
  <c r="J98" i="2"/>
  <c r="S98" i="2"/>
  <c r="L98" i="2"/>
  <c r="I98" i="2"/>
  <c r="K97" i="2"/>
  <c r="J97" i="2"/>
  <c r="S97" i="2"/>
  <c r="L97" i="2"/>
  <c r="I97" i="2"/>
  <c r="K96" i="2"/>
  <c r="J96" i="2"/>
  <c r="S96" i="2"/>
  <c r="L96" i="2"/>
  <c r="I96" i="2"/>
  <c r="K95" i="2"/>
  <c r="J95" i="2"/>
  <c r="S95" i="2"/>
  <c r="L95" i="2"/>
  <c r="I95" i="2"/>
  <c r="K94" i="2"/>
  <c r="J94" i="2"/>
  <c r="S94" i="2"/>
  <c r="L94" i="2"/>
  <c r="I94" i="2"/>
  <c r="K93" i="2"/>
  <c r="J93" i="2"/>
  <c r="S93" i="2"/>
  <c r="L93" i="2"/>
  <c r="I93" i="2"/>
  <c r="K92" i="2"/>
  <c r="J92" i="2"/>
  <c r="S92" i="2"/>
  <c r="S99" i="2" s="1"/>
  <c r="H57" i="2" s="1"/>
  <c r="L92" i="2"/>
  <c r="L99" i="2" s="1"/>
  <c r="E57" i="2" s="1"/>
  <c r="I92" i="2"/>
  <c r="V89" i="2"/>
  <c r="M89" i="2"/>
  <c r="F56" i="2" s="1"/>
  <c r="K88" i="2"/>
  <c r="J88" i="2"/>
  <c r="S88" i="2"/>
  <c r="L88" i="2"/>
  <c r="I88" i="2"/>
  <c r="K87" i="2"/>
  <c r="J87" i="2"/>
  <c r="S87" i="2"/>
  <c r="L87" i="2"/>
  <c r="I87" i="2"/>
  <c r="K86" i="2"/>
  <c r="J86" i="2"/>
  <c r="S86" i="2"/>
  <c r="L86" i="2"/>
  <c r="I86" i="2"/>
  <c r="K85" i="2"/>
  <c r="J85" i="2"/>
  <c r="S85" i="2"/>
  <c r="L85" i="2"/>
  <c r="I85" i="2"/>
  <c r="K84" i="2"/>
  <c r="J84" i="2"/>
  <c r="S84" i="2"/>
  <c r="L84" i="2"/>
  <c r="I84" i="2"/>
  <c r="K83" i="2"/>
  <c r="K127" i="2" s="1"/>
  <c r="J83" i="2"/>
  <c r="S83" i="2"/>
  <c r="L83" i="2"/>
  <c r="I83" i="2"/>
  <c r="P19" i="2"/>
  <c r="I99" i="2" l="1"/>
  <c r="G57" i="2" s="1"/>
  <c r="L110" i="2"/>
  <c r="E58" i="2" s="1"/>
  <c r="V116" i="2"/>
  <c r="I60" i="2" s="1"/>
  <c r="S89" i="2"/>
  <c r="H56" i="2" s="1"/>
  <c r="L124" i="2"/>
  <c r="E63" i="2" s="1"/>
  <c r="I89" i="2"/>
  <c r="G56" i="2" s="1"/>
  <c r="M124" i="2"/>
  <c r="F63" i="2" s="1"/>
  <c r="I126" i="2"/>
  <c r="G64" i="2" s="1"/>
  <c r="E16" i="2" s="1"/>
  <c r="L89" i="2"/>
  <c r="E56" i="2" s="1"/>
  <c r="I56" i="2"/>
  <c r="L116" i="2"/>
  <c r="E60" i="2" s="1"/>
  <c r="C15" i="2" s="1"/>
  <c r="M116" i="2"/>
  <c r="F60" i="2" s="1"/>
  <c r="D15" i="2" s="1"/>
  <c r="S127" i="2" l="1"/>
  <c r="H66" i="2" s="1"/>
  <c r="V127" i="2"/>
  <c r="I66" i="2" s="1"/>
  <c r="M126" i="2"/>
  <c r="F64" i="2" s="1"/>
  <c r="D16" i="2" s="1"/>
  <c r="I116" i="2"/>
  <c r="G60" i="2" s="1"/>
  <c r="E15" i="2" s="1"/>
  <c r="P21" i="2" s="1"/>
  <c r="S116" i="2"/>
  <c r="H60" i="2" s="1"/>
  <c r="L126" i="2"/>
  <c r="E64" i="2" s="1"/>
  <c r="C16" i="2" s="1"/>
  <c r="P23" i="2"/>
  <c r="E19" i="2"/>
  <c r="E22" i="2"/>
  <c r="P22" i="2"/>
  <c r="E21" i="2" l="1"/>
  <c r="P25" i="2" s="1"/>
  <c r="L127" i="2"/>
  <c r="E66" i="2" s="1"/>
  <c r="M127" i="2"/>
  <c r="F66" i="2" s="1"/>
  <c r="E23" i="2"/>
  <c r="I127" i="2"/>
  <c r="G66" i="2" l="1"/>
  <c r="B7" i="1"/>
  <c r="P27" i="2"/>
  <c r="C7" i="1"/>
  <c r="C8" i="1" s="1"/>
  <c r="B8" i="1" l="1"/>
  <c r="G7" i="1"/>
  <c r="G8" i="1" s="1"/>
  <c r="H28" i="2"/>
  <c r="P28" i="2" s="1"/>
  <c r="P30" i="2" s="1"/>
  <c r="B9" i="1" l="1"/>
  <c r="G9" i="1" s="1"/>
  <c r="B10" i="1"/>
  <c r="G10" i="1" s="1"/>
  <c r="G11" i="1" s="1"/>
</calcChain>
</file>

<file path=xl/sharedStrings.xml><?xml version="1.0" encoding="utf-8"?>
<sst xmlns="http://schemas.openxmlformats.org/spreadsheetml/2006/main" count="210" uniqueCount="142">
  <si>
    <t>Rekapitulácia rozpočtu</t>
  </si>
  <si>
    <t>Stavba Čičava - oplotenie cintorína</t>
  </si>
  <si>
    <t xml:space="preserve">           Sadzby DPH</t>
  </si>
  <si>
    <t xml:space="preserve">   A   </t>
  </si>
  <si>
    <t xml:space="preserve">   B   </t>
  </si>
  <si>
    <t>Názov objektu</t>
  </si>
  <si>
    <t>ZRN</t>
  </si>
  <si>
    <t>VRN %</t>
  </si>
  <si>
    <t>HZS</t>
  </si>
  <si>
    <t>Kompl.čin.</t>
  </si>
  <si>
    <t>Ost. náklady</t>
  </si>
  <si>
    <t>Cena</t>
  </si>
  <si>
    <t>Vlastný</t>
  </si>
  <si>
    <t>Krycí list rozpočtu</t>
  </si>
  <si>
    <t>Objekt Vlastný</t>
  </si>
  <si>
    <t xml:space="preserve">Miesto:  </t>
  </si>
  <si>
    <t xml:space="preserve">Ks: </t>
  </si>
  <si>
    <t xml:space="preserve">Zákazka: </t>
  </si>
  <si>
    <t>Spracoval: Ing. Ján Halgaš</t>
  </si>
  <si>
    <t xml:space="preserve">Dňa </t>
  </si>
  <si>
    <t>4. 9. 2020</t>
  </si>
  <si>
    <t>Odberateľ: Obec Čičava</t>
  </si>
  <si>
    <t xml:space="preserve">Projektant: </t>
  </si>
  <si>
    <t xml:space="preserve">Dodávateľ: </t>
  </si>
  <si>
    <t xml:space="preserve">IČO: </t>
  </si>
  <si>
    <t xml:space="preserve">DIČ: </t>
  </si>
  <si>
    <t xml:space="preserve">HSV </t>
  </si>
  <si>
    <t xml:space="preserve">PSV </t>
  </si>
  <si>
    <t xml:space="preserve">MONT </t>
  </si>
  <si>
    <t xml:space="preserve">VRN </t>
  </si>
  <si>
    <t>Spolu</t>
  </si>
  <si>
    <t>Ďalšie náklady</t>
  </si>
  <si>
    <t>Ostatné náklady</t>
  </si>
  <si>
    <t>Komplet. činnosť</t>
  </si>
  <si>
    <t xml:space="preserve">HZS </t>
  </si>
  <si>
    <t>Celkové náklady</t>
  </si>
  <si>
    <t>Celkové náklady bez DPH</t>
  </si>
  <si>
    <t xml:space="preserve">DPH 20% z </t>
  </si>
  <si>
    <t xml:space="preserve">DPH 0% z </t>
  </si>
  <si>
    <t>Spolu v EUR</t>
  </si>
  <si>
    <t>VRN</t>
  </si>
  <si>
    <t>Zariadenie staveniska 0%</t>
  </si>
  <si>
    <t>Sťažené výrobné podmienky 0%</t>
  </si>
  <si>
    <t>Prevádzkové vplyvy 0%</t>
  </si>
  <si>
    <t>Sťažené podmienky dopravy 0%</t>
  </si>
  <si>
    <t>Horské oblasti 0%</t>
  </si>
  <si>
    <t>Mimostavenisková doprava 0%</t>
  </si>
  <si>
    <t>Montáž</t>
  </si>
  <si>
    <t>Materiál</t>
  </si>
  <si>
    <t>ZRN spolu</t>
  </si>
  <si>
    <t>Odberateľ</t>
  </si>
  <si>
    <t>Dodávateľ</t>
  </si>
  <si>
    <t>Projektant,rozpočtár</t>
  </si>
  <si>
    <t>Oddiel</t>
  </si>
  <si>
    <t>Hmotnosť (T)</t>
  </si>
  <si>
    <t>Suť (T)</t>
  </si>
  <si>
    <t>Dátum: 4. 9. 2020</t>
  </si>
  <si>
    <t>Prehľad rozpočtových nákladov</t>
  </si>
  <si>
    <t>Práce HSV</t>
  </si>
  <si>
    <t xml:space="preserve">   ZEMNÉ PRÁCE</t>
  </si>
  <si>
    <t xml:space="preserve">   ZÁKLADY</t>
  </si>
  <si>
    <t xml:space="preserve">   ZVISLÉ KONŠTRUKCIE</t>
  </si>
  <si>
    <t xml:space="preserve">   PRESUNY HMÔT</t>
  </si>
  <si>
    <t>Práce PSV</t>
  </si>
  <si>
    <t xml:space="preserve">   KOVOVÉ DOPLNKOVÉ KONŠTRUKCIE</t>
  </si>
  <si>
    <t>Celkom v EUR</t>
  </si>
  <si>
    <t>Rozpočet</t>
  </si>
  <si>
    <t>Por.č.</t>
  </si>
  <si>
    <t>Kód položky</t>
  </si>
  <si>
    <t xml:space="preserve">                                             Názov</t>
  </si>
  <si>
    <t>Mj</t>
  </si>
  <si>
    <t>Množstvo</t>
  </si>
  <si>
    <t>Cena/Mj</t>
  </si>
  <si>
    <t>Cena celkom</t>
  </si>
  <si>
    <t>Hmotnosť/Mj</t>
  </si>
  <si>
    <t>Hmotnosť</t>
  </si>
  <si>
    <t>Suť</t>
  </si>
  <si>
    <t xml:space="preserve">Spracoval: </t>
  </si>
  <si>
    <t>Ing. Ján Halgaš</t>
  </si>
  <si>
    <t xml:space="preserve">Dátum: </t>
  </si>
  <si>
    <t>Zákazka Čičava - oplotenie cintorína</t>
  </si>
  <si>
    <t>132201101</t>
  </si>
  <si>
    <t>Výkop ryhy do šírky 600 mm v horn.3 do 100 m3</t>
  </si>
  <si>
    <t>m3</t>
  </si>
  <si>
    <t>132201109</t>
  </si>
  <si>
    <t>Príplatok k cene za lepivosť horniny 3</t>
  </si>
  <si>
    <t>133201101</t>
  </si>
  <si>
    <t>Výkop šachty hornina 3 do 100 m3</t>
  </si>
  <si>
    <t>133201109</t>
  </si>
  <si>
    <t>Príplatok k cenám za lepivosť horniny</t>
  </si>
  <si>
    <t>162301101</t>
  </si>
  <si>
    <t>Vodorovné premiestnenie výkopku tr.1-4 do 500 m</t>
  </si>
  <si>
    <t>171201101</t>
  </si>
  <si>
    <t>Uloženie sypaniny do násypov s rozprestretím sypaniny vo vrstvách a s hrubým urovnaním nezhutnených</t>
  </si>
  <si>
    <t>271571111</t>
  </si>
  <si>
    <t>Vankúše zhutnené pod základy zo štrkopiesku</t>
  </si>
  <si>
    <t>274271303</t>
  </si>
  <si>
    <t>Premac alebo ekvivalent Murivo základových pásov z betónových tvárnic hr. 250 mm a s betónovou výplňou</t>
  </si>
  <si>
    <t>274313611</t>
  </si>
  <si>
    <t>Betón základových pásov prostý triedy C16/20</t>
  </si>
  <si>
    <t>274361825</t>
  </si>
  <si>
    <t xml:space="preserve">Premac alebo ekvivalent Výstuž z ocele 10 505 pre murivo základových pásov z betónových tvárnic a s betónovou výplňou </t>
  </si>
  <si>
    <t>t</t>
  </si>
  <si>
    <t>275313611</t>
  </si>
  <si>
    <t>Betón základových  pätiek,  prostý tr.C 16/20</t>
  </si>
  <si>
    <t>275351217</t>
  </si>
  <si>
    <t>Debnenie základových pätiek, zhotovenie-tradičné</t>
  </si>
  <si>
    <t>m2</t>
  </si>
  <si>
    <t>275351218</t>
  </si>
  <si>
    <t>Debnenie základových pätiek, odstránenie-tradičné</t>
  </si>
  <si>
    <t>338121111</t>
  </si>
  <si>
    <t>Osadenie stĺpika plotového železobetónového prefabrikovaného plného alebo s drážkami v do 270 cm</t>
  </si>
  <si>
    <t>ks</t>
  </si>
  <si>
    <t>338171111</t>
  </si>
  <si>
    <t xml:space="preserve">Osadenie stĺpika oceľového plotového do výšky 2.00m so zaliatím cement. maltou   </t>
  </si>
  <si>
    <t>348121121</t>
  </si>
  <si>
    <t>Osadenie dosky plotovej železobetónovej prefabrikovanej 200x50 cm</t>
  </si>
  <si>
    <t>5535850004,1</t>
  </si>
  <si>
    <t xml:space="preserve">Stĺpik 60x40 mm, výška:1,50 m, pre osadenie do betónových pätiek   </t>
  </si>
  <si>
    <t>5923112000</t>
  </si>
  <si>
    <t>Stĺpik plotový hladký priebežný 275 cm s výstužou</t>
  </si>
  <si>
    <t>5923113500</t>
  </si>
  <si>
    <t>Stĺpik plotový hladký koncový 275 cm s výstužou</t>
  </si>
  <si>
    <t>5923114000</t>
  </si>
  <si>
    <t>Stĺpik plotový hladký rohový 275 cm s výstužou</t>
  </si>
  <si>
    <t>5923334500</t>
  </si>
  <si>
    <t>Betónová plotová doska jednostranná, kameň, 200x50x4,5 cm, min. 3x výstuž</t>
  </si>
  <si>
    <t>998152121</t>
  </si>
  <si>
    <t>Presun hmôt pre obj.8152,8153,8159,zvislá nosná konštr.monolitická betónová, výška do 3 m</t>
  </si>
  <si>
    <t>998767101</t>
  </si>
  <si>
    <t>Presun hmôt pre kovové stavebné doplnkové konštrukcie v objektoch výšky do 6 m</t>
  </si>
  <si>
    <t>767916330</t>
  </si>
  <si>
    <t xml:space="preserve">Montáž oplotenia panelového, poplastovaného na pozinkovanej oceli na stĺpiky, výšky do 1,5 m   </t>
  </si>
  <si>
    <t>m</t>
  </si>
  <si>
    <t>5535850037,1</t>
  </si>
  <si>
    <t xml:space="preserve">Plotový dielec - zvarané siete 1030x2500 mm, oko 50/200   </t>
  </si>
  <si>
    <t>5535850038,1</t>
  </si>
  <si>
    <t xml:space="preserve">Plotový dielec - uchytky 60/40 mm   </t>
  </si>
  <si>
    <t xml:space="preserve">           Celkom bez DPH</t>
  </si>
  <si>
    <t xml:space="preserve">           DPH 20% z </t>
  </si>
  <si>
    <t xml:space="preserve">           DPH 0% z </t>
  </si>
  <si>
    <t xml:space="preserve">          Celkom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</si>
</sst>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 ###\ ##0.00"/>
    <numFmt numFmtId="165" formatCode="###\ ###\ ##0.0000"/>
    <numFmt numFmtId="166" formatCode="###\ ###\ ##0.00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b/>
      <sz val="11"/>
      <color theme="1"/>
      <name val="Arial CE"/>
      <charset val="238"/>
    </font>
    <font>
      <b/>
      <sz val="20"/>
      <color rgb="FF000000"/>
      <name val="Arial CE"/>
      <charset val="238"/>
    </font>
    <font>
      <b/>
      <sz val="9"/>
      <color theme="1"/>
      <name val="Arial CE"/>
      <charset val="238"/>
    </font>
    <font>
      <b/>
      <sz val="8"/>
      <color theme="1"/>
      <name val="Arial CE"/>
      <charset val="238"/>
    </font>
    <font>
      <sz val="8"/>
      <color theme="1"/>
      <name val="Arial CE"/>
      <charset val="238"/>
    </font>
    <font>
      <b/>
      <sz val="12"/>
      <color theme="1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Arial CE"/>
      <charset val="238"/>
    </font>
    <font>
      <sz val="9"/>
      <color theme="1"/>
      <name val="Arial CE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FFFFFF"/>
      <name val="Calibri"/>
      <family val="2"/>
      <charset val="238"/>
      <scheme val="minor"/>
    </font>
    <font>
      <b/>
      <sz val="8"/>
      <color rgb="FFFF0000"/>
      <name val="Arial CE"/>
      <charset val="238"/>
    </font>
    <font>
      <sz val="8"/>
      <color rgb="FFFF0000"/>
      <name val="Arial CE"/>
      <charset val="238"/>
    </font>
    <font>
      <sz val="8"/>
      <color rgb="FFFF0000"/>
      <name val="Calibri"/>
      <family val="2"/>
      <charset val="238"/>
      <scheme val="minor"/>
    </font>
    <font>
      <sz val="8"/>
      <color rgb="FF000000"/>
      <name val="Arial CE"/>
      <charset val="238"/>
    </font>
    <font>
      <sz val="8"/>
      <color rgb="FF0000FF"/>
      <name val="Arial CE"/>
      <charset val="238"/>
    </font>
    <font>
      <sz val="11"/>
      <color rgb="FF0000FF"/>
      <name val="Arial CE"/>
      <charset val="238"/>
    </font>
    <font>
      <sz val="8"/>
      <color rgb="FFFFFFF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AA"/>
        <bgColor indexed="64"/>
      </patternFill>
    </fill>
  </fills>
  <borders count="1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80808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 style="thin">
        <color rgb="FF808080"/>
      </top>
      <bottom/>
      <diagonal/>
    </border>
    <border>
      <left/>
      <right style="thin">
        <color rgb="FFFFFFFF"/>
      </right>
      <top style="thin">
        <color rgb="FF80808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/>
      <diagonal/>
    </border>
    <border>
      <left style="thin">
        <color rgb="FF000000"/>
      </left>
      <right style="thin">
        <color rgb="FFFFFFFF"/>
      </right>
      <top style="thin">
        <color rgb="FF808080"/>
      </top>
      <bottom/>
      <diagonal/>
    </border>
    <border>
      <left style="thin">
        <color rgb="FF000000"/>
      </left>
      <right style="thin">
        <color rgb="FFFFFFFF"/>
      </right>
      <top style="thin">
        <color rgb="FF80808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808080"/>
      </bottom>
      <diagonal/>
    </border>
    <border>
      <left/>
      <right/>
      <top style="thin">
        <color rgb="FF000000"/>
      </top>
      <bottom style="thin">
        <color rgb="FF808080"/>
      </bottom>
      <diagonal/>
    </border>
    <border>
      <left/>
      <right style="thin">
        <color rgb="FFFFFFFF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FFFFFF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/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FFFFFF"/>
      </right>
      <top style="thin">
        <color rgb="FF808080"/>
      </top>
      <bottom style="thin">
        <color rgb="FF000000"/>
      </bottom>
      <diagonal/>
    </border>
    <border>
      <left style="thin">
        <color rgb="FFFFFFFF"/>
      </left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n">
        <color rgb="FF000000"/>
      </bottom>
      <diagonal/>
    </border>
    <border>
      <left/>
      <right/>
      <top style="thin">
        <color rgb="FF808080"/>
      </top>
      <bottom/>
      <diagonal/>
    </border>
    <border>
      <left style="thin">
        <color rgb="FFFFFFFF"/>
      </left>
      <right/>
      <top style="thin">
        <color rgb="FF808080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000000"/>
      </left>
      <right/>
      <top style="thin">
        <color rgb="FF80808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80808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 style="thin">
        <color rgb="FF808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/>
      <bottom style="thin">
        <color rgb="FF000000"/>
      </bottom>
      <diagonal/>
    </border>
    <border>
      <left/>
      <right style="thin">
        <color rgb="FF808080"/>
      </right>
      <top style="thin">
        <color rgb="FF000000"/>
      </top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000000"/>
      </bottom>
      <diagonal/>
    </border>
    <border>
      <left/>
      <right style="thin">
        <color rgb="FF808080"/>
      </right>
      <top/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/>
      <diagonal/>
    </border>
    <border>
      <left/>
      <right style="thin">
        <color rgb="FF80808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/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000000"/>
      </right>
      <top style="thin">
        <color rgb="FF808080"/>
      </top>
      <bottom/>
      <diagonal/>
    </border>
    <border>
      <left style="thin">
        <color rgb="FFFFFFFF"/>
      </left>
      <right style="thin">
        <color rgb="FF000000"/>
      </right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/>
      <bottom/>
      <diagonal/>
    </border>
    <border>
      <left style="thin">
        <color rgb="FFFFFFFF"/>
      </left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 style="thin">
        <color rgb="FF000000"/>
      </right>
      <top/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11">
    <xf numFmtId="0" fontId="0" fillId="0" borderId="0" xfId="0"/>
    <xf numFmtId="0" fontId="1" fillId="0" borderId="0" xfId="0" applyFont="1"/>
    <xf numFmtId="0" fontId="5" fillId="0" borderId="0" xfId="0" applyFont="1"/>
    <xf numFmtId="0" fontId="1" fillId="0" borderId="1" xfId="0" applyFont="1" applyFill="1" applyBorder="1"/>
    <xf numFmtId="0" fontId="5" fillId="0" borderId="1" xfId="0" applyFont="1" applyFill="1" applyBorder="1"/>
    <xf numFmtId="0" fontId="5" fillId="0" borderId="2" xfId="0" applyFont="1" applyFill="1" applyBorder="1"/>
    <xf numFmtId="0" fontId="1" fillId="0" borderId="2" xfId="0" applyFont="1" applyFill="1" applyBorder="1" applyAlignment="1">
      <alignment horizontal="center"/>
    </xf>
    <xf numFmtId="9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/>
    <xf numFmtId="0" fontId="5" fillId="2" borderId="4" xfId="0" applyFont="1" applyFill="1" applyBorder="1" applyAlignment="1">
      <alignment horizontal="center"/>
    </xf>
    <xf numFmtId="0" fontId="6" fillId="0" borderId="0" xfId="0" applyFont="1"/>
    <xf numFmtId="0" fontId="0" fillId="0" borderId="1" xfId="0" applyFill="1" applyBorder="1"/>
    <xf numFmtId="0" fontId="1" fillId="3" borderId="1" xfId="0" applyFont="1" applyFill="1" applyBorder="1"/>
    <xf numFmtId="0" fontId="7" fillId="3" borderId="1" xfId="0" applyFont="1" applyFill="1" applyBorder="1"/>
    <xf numFmtId="164" fontId="1" fillId="0" borderId="1" xfId="0" applyNumberFormat="1" applyFont="1" applyFill="1" applyBorder="1"/>
    <xf numFmtId="0" fontId="1" fillId="0" borderId="5" xfId="0" applyFont="1" applyFill="1" applyBorder="1"/>
    <xf numFmtId="0" fontId="0" fillId="0" borderId="3" xfId="0" applyFill="1" applyBorder="1"/>
    <xf numFmtId="0" fontId="1" fillId="0" borderId="7" xfId="0" applyFont="1" applyFill="1" applyBorder="1"/>
    <xf numFmtId="0" fontId="0" fillId="0" borderId="7" xfId="0" applyFill="1" applyBorder="1"/>
    <xf numFmtId="0" fontId="1" fillId="0" borderId="8" xfId="0" applyFont="1" applyFill="1" applyBorder="1"/>
    <xf numFmtId="0" fontId="0" fillId="0" borderId="8" xfId="0" applyFill="1" applyBorder="1"/>
    <xf numFmtId="0" fontId="1" fillId="0" borderId="9" xfId="0" applyFont="1" applyFill="1" applyBorder="1"/>
    <xf numFmtId="0" fontId="0" fillId="0" borderId="9" xfId="0" applyFill="1" applyBorder="1"/>
    <xf numFmtId="0" fontId="1" fillId="0" borderId="10" xfId="0" applyFont="1" applyFill="1" applyBorder="1"/>
    <xf numFmtId="0" fontId="0" fillId="0" borderId="10" xfId="0" applyFill="1" applyBorder="1"/>
    <xf numFmtId="0" fontId="1" fillId="0" borderId="11" xfId="0" applyFont="1" applyFill="1" applyBorder="1"/>
    <xf numFmtId="0" fontId="0" fillId="0" borderId="11" xfId="0" applyFill="1" applyBorder="1"/>
    <xf numFmtId="164" fontId="1" fillId="0" borderId="3" xfId="0" applyNumberFormat="1" applyFont="1" applyFill="1" applyBorder="1"/>
    <xf numFmtId="0" fontId="1" fillId="0" borderId="12" xfId="0" applyFont="1" applyFill="1" applyBorder="1"/>
    <xf numFmtId="0" fontId="0" fillId="0" borderId="12" xfId="0" applyFill="1" applyBorder="1"/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5" xfId="0" applyFont="1" applyFill="1" applyBorder="1"/>
    <xf numFmtId="164" fontId="6" fillId="0" borderId="15" xfId="0" applyNumberFormat="1" applyFont="1" applyFill="1" applyBorder="1"/>
    <xf numFmtId="164" fontId="1" fillId="0" borderId="15" xfId="0" applyNumberFormat="1" applyFont="1" applyFill="1" applyBorder="1"/>
    <xf numFmtId="164" fontId="1" fillId="0" borderId="16" xfId="0" applyNumberFormat="1" applyFont="1" applyFill="1" applyBorder="1"/>
    <xf numFmtId="0" fontId="1" fillId="0" borderId="17" xfId="0" applyFont="1" applyFill="1" applyBorder="1"/>
    <xf numFmtId="0" fontId="1" fillId="0" borderId="6" xfId="0" applyFont="1" applyFill="1" applyBorder="1"/>
    <xf numFmtId="0" fontId="1" fillId="0" borderId="19" xfId="0" applyFont="1" applyFill="1" applyBorder="1"/>
    <xf numFmtId="0" fontId="1" fillId="0" borderId="20" xfId="0" applyFont="1" applyFill="1" applyBorder="1"/>
    <xf numFmtId="0" fontId="1" fillId="0" borderId="21" xfId="0" applyFont="1" applyFill="1" applyBorder="1"/>
    <xf numFmtId="0" fontId="1" fillId="0" borderId="23" xfId="0" applyFont="1" applyFill="1" applyBorder="1"/>
    <xf numFmtId="0" fontId="1" fillId="0" borderId="24" xfId="0" applyFont="1" applyFill="1" applyBorder="1"/>
    <xf numFmtId="0" fontId="10" fillId="0" borderId="21" xfId="0" applyFont="1" applyFill="1" applyBorder="1"/>
    <xf numFmtId="0" fontId="6" fillId="0" borderId="11" xfId="0" applyFont="1" applyFill="1" applyBorder="1"/>
    <xf numFmtId="0" fontId="6" fillId="0" borderId="21" xfId="0" applyFont="1" applyFill="1" applyBorder="1"/>
    <xf numFmtId="0" fontId="1" fillId="0" borderId="32" xfId="0" applyFont="1" applyFill="1" applyBorder="1"/>
    <xf numFmtId="0" fontId="1" fillId="0" borderId="15" xfId="0" applyFont="1" applyFill="1" applyBorder="1" applyAlignment="1">
      <alignment wrapText="1"/>
    </xf>
    <xf numFmtId="0" fontId="1" fillId="0" borderId="11" xfId="0" applyFont="1" applyFill="1" applyBorder="1" applyAlignment="1">
      <alignment wrapText="1"/>
    </xf>
    <xf numFmtId="0" fontId="6" fillId="0" borderId="31" xfId="0" applyFont="1" applyFill="1" applyBorder="1"/>
    <xf numFmtId="0" fontId="6" fillId="0" borderId="12" xfId="0" applyFont="1" applyFill="1" applyBorder="1"/>
    <xf numFmtId="164" fontId="1" fillId="0" borderId="32" xfId="0" applyNumberFormat="1" applyFont="1" applyFill="1" applyBorder="1"/>
    <xf numFmtId="0" fontId="6" fillId="0" borderId="33" xfId="0" applyFont="1" applyFill="1" applyBorder="1"/>
    <xf numFmtId="0" fontId="13" fillId="0" borderId="0" xfId="0" applyFont="1"/>
    <xf numFmtId="0" fontId="6" fillId="0" borderId="28" xfId="0" applyFont="1" applyFill="1" applyBorder="1"/>
    <xf numFmtId="0" fontId="6" fillId="0" borderId="44" xfId="0" applyFont="1" applyFill="1" applyBorder="1"/>
    <xf numFmtId="0" fontId="6" fillId="0" borderId="45" xfId="0" applyFont="1" applyFill="1" applyBorder="1"/>
    <xf numFmtId="164" fontId="1" fillId="0" borderId="46" xfId="0" applyNumberFormat="1" applyFont="1" applyFill="1" applyBorder="1"/>
    <xf numFmtId="164" fontId="6" fillId="0" borderId="48" xfId="0" applyNumberFormat="1" applyFont="1" applyFill="1" applyBorder="1"/>
    <xf numFmtId="164" fontId="6" fillId="0" borderId="49" xfId="0" applyNumberFormat="1" applyFont="1" applyFill="1" applyBorder="1"/>
    <xf numFmtId="164" fontId="6" fillId="0" borderId="50" xfId="0" applyNumberFormat="1" applyFont="1" applyFill="1" applyBorder="1"/>
    <xf numFmtId="0" fontId="6" fillId="0" borderId="47" xfId="0" applyFont="1" applyFill="1" applyBorder="1"/>
    <xf numFmtId="0" fontId="6" fillId="0" borderId="51" xfId="0" applyFont="1" applyFill="1" applyBorder="1"/>
    <xf numFmtId="164" fontId="6" fillId="0" borderId="52" xfId="0" applyNumberFormat="1" applyFont="1" applyFill="1" applyBorder="1"/>
    <xf numFmtId="164" fontId="6" fillId="0" borderId="53" xfId="0" applyNumberFormat="1" applyFont="1" applyFill="1" applyBorder="1"/>
    <xf numFmtId="164" fontId="6" fillId="0" borderId="54" xfId="0" applyNumberFormat="1" applyFont="1" applyFill="1" applyBorder="1"/>
    <xf numFmtId="0" fontId="6" fillId="0" borderId="29" xfId="0" applyFont="1" applyFill="1" applyBorder="1"/>
    <xf numFmtId="164" fontId="6" fillId="0" borderId="0" xfId="0" applyNumberFormat="1" applyFont="1" applyFill="1" applyBorder="1"/>
    <xf numFmtId="164" fontId="6" fillId="0" borderId="55" xfId="0" applyNumberFormat="1" applyFont="1" applyFill="1" applyBorder="1"/>
    <xf numFmtId="164" fontId="5" fillId="0" borderId="55" xfId="0" applyNumberFormat="1" applyFont="1" applyFill="1" applyBorder="1"/>
    <xf numFmtId="164" fontId="6" fillId="0" borderId="43" xfId="0" applyNumberFormat="1" applyFont="1" applyFill="1" applyBorder="1"/>
    <xf numFmtId="164" fontId="6" fillId="0" borderId="56" xfId="0" applyNumberFormat="1" applyFont="1" applyFill="1" applyBorder="1"/>
    <xf numFmtId="164" fontId="1" fillId="0" borderId="56" xfId="0" applyNumberFormat="1" applyFont="1" applyFill="1" applyBorder="1"/>
    <xf numFmtId="0" fontId="1" fillId="0" borderId="57" xfId="0" applyFont="1" applyFill="1" applyBorder="1"/>
    <xf numFmtId="0" fontId="0" fillId="0" borderId="56" xfId="0" applyFill="1" applyBorder="1"/>
    <xf numFmtId="0" fontId="0" fillId="0" borderId="41" xfId="0" applyFill="1" applyBorder="1"/>
    <xf numFmtId="0" fontId="0" fillId="0" borderId="43" xfId="0" applyFill="1" applyBorder="1"/>
    <xf numFmtId="0" fontId="0" fillId="0" borderId="42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32" xfId="0" applyFill="1" applyBorder="1"/>
    <xf numFmtId="0" fontId="0" fillId="0" borderId="14" xfId="0" applyFill="1" applyBorder="1"/>
    <xf numFmtId="0" fontId="0" fillId="0" borderId="21" xfId="0" applyFill="1" applyBorder="1"/>
    <xf numFmtId="164" fontId="11" fillId="0" borderId="21" xfId="0" applyNumberFormat="1" applyFont="1" applyFill="1" applyBorder="1"/>
    <xf numFmtId="164" fontId="0" fillId="0" borderId="21" xfId="0" applyNumberFormat="1" applyFill="1" applyBorder="1"/>
    <xf numFmtId="164" fontId="12" fillId="0" borderId="21" xfId="0" applyNumberFormat="1" applyFont="1" applyFill="1" applyBorder="1"/>
    <xf numFmtId="0" fontId="0" fillId="0" borderId="22" xfId="0" applyFill="1" applyBorder="1"/>
    <xf numFmtId="164" fontId="11" fillId="0" borderId="31" xfId="0" applyNumberFormat="1" applyFont="1" applyFill="1" applyBorder="1"/>
    <xf numFmtId="0" fontId="11" fillId="0" borderId="20" xfId="0" applyFont="1" applyFill="1" applyBorder="1"/>
    <xf numFmtId="0" fontId="11" fillId="0" borderId="21" xfId="0" applyFont="1" applyFill="1" applyBorder="1"/>
    <xf numFmtId="0" fontId="0" fillId="0" borderId="62" xfId="0" applyFill="1" applyBorder="1"/>
    <xf numFmtId="164" fontId="1" fillId="0" borderId="43" xfId="0" applyNumberFormat="1" applyFont="1" applyFill="1" applyBorder="1"/>
    <xf numFmtId="164" fontId="6" fillId="0" borderId="51" xfId="0" applyNumberFormat="1" applyFont="1" applyFill="1" applyBorder="1"/>
    <xf numFmtId="164" fontId="6" fillId="0" borderId="47" xfId="0" applyNumberFormat="1" applyFont="1" applyFill="1" applyBorder="1"/>
    <xf numFmtId="164" fontId="6" fillId="0" borderId="29" xfId="0" applyNumberFormat="1" applyFont="1" applyFill="1" applyBorder="1"/>
    <xf numFmtId="164" fontId="1" fillId="0" borderId="63" xfId="0" applyNumberFormat="1" applyFont="1" applyFill="1" applyBorder="1"/>
    <xf numFmtId="164" fontId="1" fillId="0" borderId="64" xfId="0" applyNumberFormat="1" applyFont="1" applyFill="1" applyBorder="1"/>
    <xf numFmtId="0" fontId="1" fillId="0" borderId="67" xfId="0" applyFont="1" applyFill="1" applyBorder="1"/>
    <xf numFmtId="164" fontId="1" fillId="0" borderId="68" xfId="0" applyNumberFormat="1" applyFont="1" applyFill="1" applyBorder="1"/>
    <xf numFmtId="164" fontId="1" fillId="0" borderId="8" xfId="0" applyNumberFormat="1" applyFont="1" applyFill="1" applyBorder="1"/>
    <xf numFmtId="164" fontId="1" fillId="0" borderId="69" xfId="0" applyNumberFormat="1" applyFont="1" applyFill="1" applyBorder="1"/>
    <xf numFmtId="0" fontId="1" fillId="0" borderId="18" xfId="0" applyFont="1" applyFill="1" applyBorder="1"/>
    <xf numFmtId="0" fontId="1" fillId="0" borderId="68" xfId="0" applyFont="1" applyFill="1" applyBorder="1"/>
    <xf numFmtId="164" fontId="2" fillId="0" borderId="14" xfId="0" applyNumberFormat="1" applyFont="1" applyFill="1" applyBorder="1"/>
    <xf numFmtId="0" fontId="6" fillId="0" borderId="9" xfId="0" applyFont="1" applyFill="1" applyBorder="1"/>
    <xf numFmtId="164" fontId="12" fillId="0" borderId="20" xfId="0" applyNumberFormat="1" applyFont="1" applyFill="1" applyBorder="1"/>
    <xf numFmtId="164" fontId="1" fillId="0" borderId="85" xfId="0" applyNumberFormat="1" applyFont="1" applyFill="1" applyBorder="1"/>
    <xf numFmtId="0" fontId="1" fillId="0" borderId="86" xfId="0" applyFont="1" applyFill="1" applyBorder="1"/>
    <xf numFmtId="0" fontId="1" fillId="0" borderId="87" xfId="0" applyFont="1" applyFill="1" applyBorder="1"/>
    <xf numFmtId="0" fontId="1" fillId="0" borderId="88" xfId="0" applyFont="1" applyFill="1" applyBorder="1"/>
    <xf numFmtId="0" fontId="6" fillId="0" borderId="67" xfId="0" applyFont="1" applyFill="1" applyBorder="1"/>
    <xf numFmtId="0" fontId="6" fillId="0" borderId="7" xfId="0" applyFont="1" applyFill="1" applyBorder="1"/>
    <xf numFmtId="0" fontId="0" fillId="3" borderId="3" xfId="0" applyFill="1" applyBorder="1"/>
    <xf numFmtId="0" fontId="0" fillId="0" borderId="91" xfId="0" applyFill="1" applyBorder="1"/>
    <xf numFmtId="0" fontId="13" fillId="0" borderId="91" xfId="0" applyFont="1" applyFill="1" applyBorder="1"/>
    <xf numFmtId="0" fontId="0" fillId="0" borderId="92" xfId="0" applyFill="1" applyBorder="1"/>
    <xf numFmtId="0" fontId="0" fillId="0" borderId="93" xfId="0" applyFill="1" applyBorder="1"/>
    <xf numFmtId="0" fontId="0" fillId="0" borderId="94" xfId="0" applyFill="1" applyBorder="1"/>
    <xf numFmtId="0" fontId="0" fillId="0" borderId="95" xfId="0" applyFill="1" applyBorder="1"/>
    <xf numFmtId="0" fontId="0" fillId="0" borderId="96" xfId="0" applyFill="1" applyBorder="1"/>
    <xf numFmtId="0" fontId="0" fillId="0" borderId="97" xfId="0" applyFill="1" applyBorder="1"/>
    <xf numFmtId="0" fontId="1" fillId="0" borderId="98" xfId="0" applyFont="1" applyFill="1" applyBorder="1"/>
    <xf numFmtId="0" fontId="1" fillId="0" borderId="27" xfId="0" applyFont="1" applyFill="1" applyBorder="1"/>
    <xf numFmtId="0" fontId="1" fillId="0" borderId="4" xfId="0" applyFont="1" applyFill="1" applyBorder="1"/>
    <xf numFmtId="0" fontId="0" fillId="0" borderId="4" xfId="0" applyFill="1" applyBorder="1"/>
    <xf numFmtId="0" fontId="0" fillId="0" borderId="99" xfId="0" applyFill="1" applyBorder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1" fillId="0" borderId="1" xfId="0" applyFont="1" applyFill="1" applyBorder="1" applyAlignment="1">
      <alignment wrapText="1"/>
    </xf>
    <xf numFmtId="0" fontId="0" fillId="0" borderId="5" xfId="0" applyFill="1" applyBorder="1"/>
    <xf numFmtId="164" fontId="1" fillId="0" borderId="0" xfId="0" applyNumberFormat="1" applyFont="1"/>
    <xf numFmtId="165" fontId="1" fillId="0" borderId="0" xfId="0" applyNumberFormat="1" applyFont="1"/>
    <xf numFmtId="0" fontId="6" fillId="0" borderId="84" xfId="0" applyFont="1" applyBorder="1"/>
    <xf numFmtId="164" fontId="6" fillId="0" borderId="84" xfId="0" applyNumberFormat="1" applyFont="1" applyBorder="1"/>
    <xf numFmtId="165" fontId="6" fillId="0" borderId="84" xfId="0" applyNumberFormat="1" applyFont="1" applyBorder="1"/>
    <xf numFmtId="0" fontId="11" fillId="0" borderId="84" xfId="0" applyFont="1" applyBorder="1"/>
    <xf numFmtId="0" fontId="11" fillId="0" borderId="0" xfId="0" applyFont="1"/>
    <xf numFmtId="164" fontId="6" fillId="0" borderId="0" xfId="0" applyNumberFormat="1" applyFont="1"/>
    <xf numFmtId="165" fontId="6" fillId="0" borderId="0" xfId="0" applyNumberFormat="1" applyFont="1"/>
    <xf numFmtId="164" fontId="5" fillId="0" borderId="0" xfId="0" applyNumberFormat="1" applyFont="1"/>
    <xf numFmtId="165" fontId="5" fillId="0" borderId="0" xfId="0" applyNumberFormat="1" applyFont="1"/>
    <xf numFmtId="0" fontId="14" fillId="0" borderId="0" xfId="0" applyFont="1"/>
    <xf numFmtId="0" fontId="16" fillId="0" borderId="0" xfId="0" applyFont="1"/>
    <xf numFmtId="164" fontId="14" fillId="0" borderId="66" xfId="0" applyNumberFormat="1" applyFont="1" applyBorder="1"/>
    <xf numFmtId="165" fontId="14" fillId="0" borderId="66" xfId="0" applyNumberFormat="1" applyFont="1" applyBorder="1"/>
    <xf numFmtId="165" fontId="15" fillId="0" borderId="66" xfId="0" applyNumberFormat="1" applyFont="1" applyBorder="1"/>
    <xf numFmtId="0" fontId="16" fillId="0" borderId="66" xfId="0" applyFont="1" applyBorder="1"/>
    <xf numFmtId="0" fontId="0" fillId="2" borderId="102" xfId="0" applyFill="1" applyBorder="1"/>
    <xf numFmtId="0" fontId="11" fillId="0" borderId="103" xfId="0" applyFont="1" applyBorder="1"/>
    <xf numFmtId="0" fontId="11" fillId="0" borderId="102" xfId="0" applyFont="1" applyBorder="1"/>
    <xf numFmtId="0" fontId="0" fillId="0" borderId="102" xfId="0" applyBorder="1"/>
    <xf numFmtId="0" fontId="16" fillId="0" borderId="104" xfId="0" applyFont="1" applyBorder="1"/>
    <xf numFmtId="165" fontId="1" fillId="0" borderId="1" xfId="0" applyNumberFormat="1" applyFont="1" applyFill="1" applyBorder="1"/>
    <xf numFmtId="165" fontId="1" fillId="0" borderId="3" xfId="0" applyNumberFormat="1" applyFont="1" applyFill="1" applyBorder="1"/>
    <xf numFmtId="164" fontId="5" fillId="2" borderId="0" xfId="0" applyNumberFormat="1" applyFont="1" applyFill="1" applyAlignment="1">
      <alignment horizontal="center"/>
    </xf>
    <xf numFmtId="165" fontId="5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164" fontId="1" fillId="0" borderId="1" xfId="0" applyNumberFormat="1" applyFont="1" applyFill="1" applyBorder="1" applyAlignment="1">
      <alignment wrapText="1"/>
    </xf>
    <xf numFmtId="165" fontId="5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vertical="center"/>
    </xf>
    <xf numFmtId="166" fontId="1" fillId="0" borderId="0" xfId="0" applyNumberFormat="1" applyFont="1"/>
    <xf numFmtId="164" fontId="1" fillId="0" borderId="7" xfId="0" applyNumberFormat="1" applyFont="1" applyFill="1" applyBorder="1" applyAlignment="1">
      <alignment wrapText="1"/>
    </xf>
    <xf numFmtId="165" fontId="5" fillId="0" borderId="7" xfId="0" applyNumberFormat="1" applyFont="1" applyFill="1" applyBorder="1" applyAlignment="1">
      <alignment wrapText="1"/>
    </xf>
    <xf numFmtId="165" fontId="1" fillId="0" borderId="8" xfId="0" applyNumberFormat="1" applyFont="1" applyFill="1" applyBorder="1"/>
    <xf numFmtId="49" fontId="6" fillId="0" borderId="84" xfId="0" applyNumberFormat="1" applyFont="1" applyBorder="1"/>
    <xf numFmtId="166" fontId="6" fillId="0" borderId="84" xfId="0" applyNumberFormat="1" applyFont="1" applyBorder="1"/>
    <xf numFmtId="166" fontId="6" fillId="0" borderId="0" xfId="0" applyNumberFormat="1" applyFont="1"/>
    <xf numFmtId="0" fontId="5" fillId="0" borderId="0" xfId="0" applyFont="1" applyAlignment="1">
      <alignment horizontal="left"/>
    </xf>
    <xf numFmtId="0" fontId="17" fillId="0" borderId="0" xfId="0" applyFont="1" applyAlignment="1">
      <alignment wrapText="1"/>
    </xf>
    <xf numFmtId="164" fontId="17" fillId="0" borderId="0" xfId="0" applyNumberFormat="1" applyFont="1" applyAlignment="1">
      <alignment wrapText="1"/>
    </xf>
    <xf numFmtId="166" fontId="17" fillId="0" borderId="0" xfId="0" applyNumberFormat="1" applyFont="1" applyAlignment="1">
      <alignment wrapText="1"/>
    </xf>
    <xf numFmtId="165" fontId="17" fillId="0" borderId="0" xfId="0" applyNumberFormat="1" applyFont="1" applyAlignment="1">
      <alignment wrapText="1"/>
    </xf>
    <xf numFmtId="165" fontId="9" fillId="0" borderId="0" xfId="0" applyNumberFormat="1" applyFont="1"/>
    <xf numFmtId="0" fontId="9" fillId="0" borderId="0" xfId="0" applyFont="1"/>
    <xf numFmtId="0" fontId="6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left" wrapText="1"/>
    </xf>
    <xf numFmtId="166" fontId="9" fillId="0" borderId="0" xfId="0" applyNumberFormat="1" applyFont="1"/>
    <xf numFmtId="0" fontId="17" fillId="0" borderId="0" xfId="0" applyFont="1"/>
    <xf numFmtId="166" fontId="17" fillId="0" borderId="0" xfId="0" applyNumberFormat="1" applyFont="1"/>
    <xf numFmtId="0" fontId="18" fillId="0" borderId="0" xfId="0" applyFont="1" applyAlignment="1">
      <alignment wrapText="1"/>
    </xf>
    <xf numFmtId="166" fontId="18" fillId="0" borderId="0" xfId="0" applyNumberFormat="1" applyFont="1" applyAlignment="1">
      <alignment wrapText="1"/>
    </xf>
    <xf numFmtId="164" fontId="18" fillId="0" borderId="0" xfId="0" applyNumberFormat="1" applyFont="1" applyAlignment="1">
      <alignment wrapText="1"/>
    </xf>
    <xf numFmtId="0" fontId="19" fillId="0" borderId="0" xfId="0" applyFont="1"/>
    <xf numFmtId="49" fontId="18" fillId="0" borderId="0" xfId="0" applyNumberFormat="1" applyFont="1" applyAlignment="1">
      <alignment horizontal="left" wrapText="1"/>
    </xf>
    <xf numFmtId="166" fontId="19" fillId="0" borderId="0" xfId="0" applyNumberFormat="1" applyFont="1"/>
    <xf numFmtId="0" fontId="18" fillId="0" borderId="0" xfId="0" applyFont="1"/>
    <xf numFmtId="166" fontId="18" fillId="0" borderId="0" xfId="0" applyNumberFormat="1" applyFont="1"/>
    <xf numFmtId="166" fontId="5" fillId="0" borderId="0" xfId="0" applyNumberFormat="1" applyFont="1"/>
    <xf numFmtId="0" fontId="14" fillId="0" borderId="106" xfId="0" applyFont="1" applyBorder="1"/>
    <xf numFmtId="166" fontId="14" fillId="0" borderId="106" xfId="0" applyNumberFormat="1" applyFont="1" applyBorder="1"/>
    <xf numFmtId="164" fontId="14" fillId="0" borderId="106" xfId="0" applyNumberFormat="1" applyFont="1" applyBorder="1"/>
    <xf numFmtId="0" fontId="6" fillId="0" borderId="103" xfId="0" applyFont="1" applyBorder="1"/>
    <xf numFmtId="0" fontId="6" fillId="0" borderId="102" xfId="0" applyFont="1" applyBorder="1"/>
    <xf numFmtId="166" fontId="17" fillId="0" borderId="102" xfId="0" applyNumberFormat="1" applyFont="1" applyBorder="1"/>
    <xf numFmtId="0" fontId="5" fillId="0" borderId="102" xfId="0" applyFont="1" applyBorder="1"/>
    <xf numFmtId="0" fontId="1" fillId="0" borderId="102" xfId="0" applyFont="1" applyBorder="1"/>
    <xf numFmtId="166" fontId="18" fillId="0" borderId="102" xfId="0" applyNumberFormat="1" applyFont="1" applyBorder="1"/>
    <xf numFmtId="0" fontId="14" fillId="0" borderId="107" xfId="0" applyFont="1" applyBorder="1"/>
    <xf numFmtId="0" fontId="1" fillId="0" borderId="5" xfId="0" applyFont="1" applyFill="1" applyBorder="1" applyAlignment="1">
      <alignment wrapText="1"/>
    </xf>
    <xf numFmtId="0" fontId="0" fillId="0" borderId="24" xfId="0" applyFill="1" applyBorder="1"/>
    <xf numFmtId="0" fontId="0" fillId="0" borderId="19" xfId="0" applyFill="1" applyBorder="1"/>
    <xf numFmtId="0" fontId="0" fillId="0" borderId="23" xfId="0" applyFill="1" applyBorder="1"/>
    <xf numFmtId="0" fontId="4" fillId="0" borderId="24" xfId="0" applyFont="1" applyFill="1" applyBorder="1"/>
    <xf numFmtId="0" fontId="1" fillId="0" borderId="44" xfId="0" applyFont="1" applyBorder="1"/>
    <xf numFmtId="0" fontId="4" fillId="0" borderId="24" xfId="0" applyFont="1" applyFill="1" applyBorder="1" applyAlignment="1">
      <alignment vertical="center"/>
    </xf>
    <xf numFmtId="0" fontId="5" fillId="2" borderId="44" xfId="0" applyFont="1" applyFill="1" applyBorder="1" applyAlignment="1">
      <alignment horizontal="center"/>
    </xf>
    <xf numFmtId="0" fontId="6" fillId="0" borderId="59" xfId="0" applyFont="1" applyBorder="1"/>
    <xf numFmtId="0" fontId="6" fillId="0" borderId="44" xfId="0" applyFont="1" applyBorder="1"/>
    <xf numFmtId="0" fontId="17" fillId="0" borderId="44" xfId="0" applyFont="1" applyBorder="1" applyAlignment="1">
      <alignment wrapText="1"/>
    </xf>
    <xf numFmtId="0" fontId="18" fillId="0" borderId="44" xfId="0" applyFont="1" applyBorder="1" applyAlignment="1">
      <alignment wrapText="1"/>
    </xf>
    <xf numFmtId="0" fontId="14" fillId="0" borderId="109" xfId="0" applyFont="1" applyBorder="1"/>
    <xf numFmtId="0" fontId="13" fillId="0" borderId="1" xfId="0" applyFont="1" applyFill="1" applyBorder="1"/>
    <xf numFmtId="0" fontId="20" fillId="0" borderId="0" xfId="0" applyFont="1"/>
    <xf numFmtId="164" fontId="6" fillId="0" borderId="14" xfId="0" applyNumberFormat="1" applyFont="1" applyFill="1" applyBorder="1"/>
    <xf numFmtId="164" fontId="5" fillId="0" borderId="1" xfId="0" applyNumberFormat="1" applyFont="1" applyFill="1" applyBorder="1"/>
    <xf numFmtId="164" fontId="5" fillId="0" borderId="49" xfId="0" applyNumberFormat="1" applyFont="1" applyFill="1" applyBorder="1"/>
    <xf numFmtId="0" fontId="5" fillId="0" borderId="7" xfId="0" applyFont="1" applyFill="1" applyBorder="1"/>
    <xf numFmtId="164" fontId="5" fillId="0" borderId="7" xfId="0" applyNumberFormat="1" applyFont="1" applyFill="1" applyBorder="1"/>
    <xf numFmtId="0" fontId="5" fillId="0" borderId="8" xfId="0" applyFont="1" applyFill="1" applyBorder="1"/>
    <xf numFmtId="164" fontId="5" fillId="0" borderId="8" xfId="0" applyNumberFormat="1" applyFont="1" applyFill="1" applyBorder="1"/>
    <xf numFmtId="0" fontId="14" fillId="0" borderId="1" xfId="0" applyFont="1" applyFill="1" applyBorder="1"/>
    <xf numFmtId="164" fontId="14" fillId="0" borderId="1" xfId="0" applyNumberFormat="1" applyFont="1" applyFill="1" applyBorder="1"/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14" fillId="0" borderId="106" xfId="0" applyFont="1" applyBorder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5" fillId="0" borderId="60" xfId="0" applyFont="1" applyFill="1" applyBorder="1" applyAlignment="1">
      <alignment wrapText="1"/>
    </xf>
    <xf numFmtId="0" fontId="1" fillId="0" borderId="105" xfId="0" applyFont="1" applyFill="1" applyBorder="1" applyAlignment="1">
      <alignment wrapText="1"/>
    </xf>
    <xf numFmtId="0" fontId="1" fillId="0" borderId="17" xfId="0" applyFont="1" applyFill="1" applyBorder="1" applyAlignment="1">
      <alignment wrapText="1"/>
    </xf>
    <xf numFmtId="0" fontId="5" fillId="0" borderId="108" xfId="0" applyFont="1" applyFill="1" applyBorder="1" applyAlignment="1">
      <alignment wrapText="1"/>
    </xf>
    <xf numFmtId="0" fontId="1" fillId="0" borderId="100" xfId="0" applyFont="1" applyFill="1" applyBorder="1" applyAlignment="1">
      <alignment wrapText="1"/>
    </xf>
    <xf numFmtId="0" fontId="1" fillId="0" borderId="6" xfId="0" applyFont="1" applyFill="1" applyBorder="1" applyAlignment="1">
      <alignment wrapText="1"/>
    </xf>
    <xf numFmtId="165" fontId="5" fillId="0" borderId="57" xfId="0" applyNumberFormat="1" applyFont="1" applyFill="1" applyBorder="1" applyAlignment="1">
      <alignment wrapText="1"/>
    </xf>
    <xf numFmtId="165" fontId="5" fillId="0" borderId="105" xfId="0" applyNumberFormat="1" applyFont="1" applyFill="1" applyBorder="1" applyAlignment="1">
      <alignment wrapText="1"/>
    </xf>
    <xf numFmtId="165" fontId="5" fillId="0" borderId="17" xfId="0" applyNumberFormat="1" applyFont="1" applyFill="1" applyBorder="1" applyAlignment="1">
      <alignment wrapText="1"/>
    </xf>
    <xf numFmtId="0" fontId="5" fillId="0" borderId="84" xfId="0" applyFont="1" applyBorder="1"/>
    <xf numFmtId="0" fontId="5" fillId="0" borderId="44" xfId="0" applyFont="1" applyBorder="1"/>
    <xf numFmtId="0" fontId="6" fillId="0" borderId="44" xfId="0" applyFont="1" applyBorder="1"/>
    <xf numFmtId="0" fontId="6" fillId="0" borderId="0" xfId="0" applyFont="1"/>
    <xf numFmtId="0" fontId="14" fillId="0" borderId="65" xfId="0" applyFont="1" applyBorder="1"/>
    <xf numFmtId="0" fontId="14" fillId="0" borderId="66" xfId="0" applyFont="1" applyBorder="1"/>
    <xf numFmtId="0" fontId="3" fillId="0" borderId="59" xfId="0" applyFont="1" applyBorder="1" applyAlignment="1">
      <alignment horizontal="center" vertical="center"/>
    </xf>
    <xf numFmtId="0" fontId="9" fillId="0" borderId="84" xfId="0" applyFont="1" applyBorder="1" applyAlignment="1">
      <alignment horizontal="center" vertical="center"/>
    </xf>
    <xf numFmtId="0" fontId="8" fillId="3" borderId="5" xfId="1" applyFill="1" applyBorder="1" applyAlignment="1">
      <alignment horizontal="center" vertical="center"/>
    </xf>
    <xf numFmtId="0" fontId="8" fillId="3" borderId="6" xfId="1" applyFill="1" applyBorder="1" applyAlignment="1">
      <alignment horizontal="center" vertical="center"/>
    </xf>
    <xf numFmtId="0" fontId="5" fillId="0" borderId="59" xfId="0" applyFont="1" applyBorder="1"/>
    <xf numFmtId="0" fontId="1" fillId="0" borderId="75" xfId="0" applyFont="1" applyFill="1" applyBorder="1"/>
    <xf numFmtId="0" fontId="1" fillId="0" borderId="77" xfId="0" applyFont="1" applyFill="1" applyBorder="1"/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3" fillId="0" borderId="61" xfId="0" applyFont="1" applyFill="1" applyBorder="1" applyAlignment="1">
      <alignment horizontal="center" vertical="center"/>
    </xf>
    <xf numFmtId="0" fontId="3" fillId="0" borderId="70" xfId="0" applyFont="1" applyFill="1" applyBorder="1" applyAlignment="1">
      <alignment horizontal="center" vertical="center"/>
    </xf>
    <xf numFmtId="0" fontId="3" fillId="0" borderId="10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wrapText="1"/>
    </xf>
    <xf numFmtId="0" fontId="4" fillId="0" borderId="108" xfId="0" applyFont="1" applyFill="1" applyBorder="1" applyAlignment="1">
      <alignment wrapText="1"/>
    </xf>
    <xf numFmtId="0" fontId="4" fillId="0" borderId="100" xfId="0" applyFont="1" applyFill="1" applyBorder="1" applyAlignment="1">
      <alignment wrapText="1"/>
    </xf>
    <xf numFmtId="0" fontId="4" fillId="0" borderId="6" xfId="0" applyFont="1" applyFill="1" applyBorder="1" applyAlignment="1">
      <alignment wrapText="1"/>
    </xf>
    <xf numFmtId="0" fontId="6" fillId="0" borderId="71" xfId="0" applyFont="1" applyFill="1" applyBorder="1"/>
    <xf numFmtId="0" fontId="1" fillId="0" borderId="80" xfId="0" applyFont="1" applyFill="1" applyBorder="1"/>
    <xf numFmtId="0" fontId="1" fillId="0" borderId="36" xfId="0" applyFont="1" applyFill="1" applyBorder="1"/>
    <xf numFmtId="0" fontId="6" fillId="0" borderId="0" xfId="0" applyFont="1" applyFill="1" applyBorder="1"/>
    <xf numFmtId="0" fontId="1" fillId="0" borderId="81" xfId="0" applyFont="1" applyFill="1" applyBorder="1"/>
    <xf numFmtId="0" fontId="1" fillId="0" borderId="16" xfId="0" applyFont="1" applyFill="1" applyBorder="1"/>
    <xf numFmtId="0" fontId="6" fillId="0" borderId="83" xfId="0" applyFont="1" applyFill="1" applyBorder="1"/>
    <xf numFmtId="0" fontId="1" fillId="0" borderId="27" xfId="0" applyFont="1" applyFill="1" applyBorder="1"/>
    <xf numFmtId="0" fontId="6" fillId="0" borderId="76" xfId="0" applyFont="1" applyFill="1" applyBorder="1"/>
    <xf numFmtId="164" fontId="1" fillId="0" borderId="76" xfId="0" applyNumberFormat="1" applyFont="1" applyFill="1" applyBorder="1"/>
    <xf numFmtId="0" fontId="6" fillId="0" borderId="77" xfId="0" applyFont="1" applyFill="1" applyBorder="1"/>
    <xf numFmtId="164" fontId="1" fillId="0" borderId="77" xfId="0" applyNumberFormat="1" applyFont="1" applyFill="1" applyBorder="1"/>
    <xf numFmtId="0" fontId="6" fillId="0" borderId="84" xfId="0" applyFont="1" applyFill="1" applyBorder="1"/>
    <xf numFmtId="164" fontId="1" fillId="0" borderId="82" xfId="0" applyNumberFormat="1" applyFont="1" applyFill="1" applyBorder="1"/>
    <xf numFmtId="0" fontId="6" fillId="0" borderId="58" xfId="0" applyFont="1" applyFill="1" applyBorder="1"/>
    <xf numFmtId="0" fontId="1" fillId="0" borderId="40" xfId="0" applyFont="1" applyFill="1" applyBorder="1"/>
    <xf numFmtId="0" fontId="1" fillId="0" borderId="78" xfId="0" applyFont="1" applyFill="1" applyBorder="1"/>
    <xf numFmtId="0" fontId="1" fillId="0" borderId="30" xfId="0" applyFont="1" applyFill="1" applyBorder="1"/>
    <xf numFmtId="0" fontId="6" fillId="0" borderId="2" xfId="0" applyFont="1" applyFill="1" applyBorder="1"/>
    <xf numFmtId="0" fontId="1" fillId="0" borderId="73" xfId="0" applyFont="1" applyFill="1" applyBorder="1"/>
    <xf numFmtId="0" fontId="1" fillId="0" borderId="49" xfId="0" applyFont="1" applyFill="1" applyBorder="1"/>
    <xf numFmtId="0" fontId="1" fillId="0" borderId="74" xfId="0" applyFont="1" applyFill="1" applyBorder="1"/>
    <xf numFmtId="0" fontId="6" fillId="0" borderId="34" xfId="0" applyFont="1" applyFill="1" applyBorder="1" applyAlignment="1">
      <alignment wrapText="1"/>
    </xf>
    <xf numFmtId="0" fontId="1" fillId="0" borderId="35" xfId="0" applyFont="1" applyFill="1" applyBorder="1" applyAlignment="1">
      <alignment wrapText="1"/>
    </xf>
    <xf numFmtId="0" fontId="1" fillId="0" borderId="36" xfId="0" applyFont="1" applyFill="1" applyBorder="1" applyAlignment="1">
      <alignment wrapText="1"/>
    </xf>
    <xf numFmtId="0" fontId="6" fillId="0" borderId="59" xfId="0" applyFont="1" applyFill="1" applyBorder="1"/>
    <xf numFmtId="0" fontId="1" fillId="0" borderId="72" xfId="0" applyFont="1" applyFill="1" applyBorder="1"/>
    <xf numFmtId="0" fontId="6" fillId="0" borderId="38" xfId="0" applyFont="1" applyFill="1" applyBorder="1"/>
    <xf numFmtId="0" fontId="6" fillId="0" borderId="37" xfId="0" applyFont="1" applyFill="1" applyBorder="1"/>
    <xf numFmtId="0" fontId="6" fillId="0" borderId="79" xfId="0" applyFont="1" applyFill="1" applyBorder="1"/>
    <xf numFmtId="0" fontId="1" fillId="0" borderId="39" xfId="0" applyFont="1" applyFill="1" applyBorder="1"/>
    <xf numFmtId="0" fontId="8" fillId="3" borderId="18" xfId="1" applyFill="1" applyBorder="1" applyAlignment="1">
      <alignment horizontal="center" vertical="center"/>
    </xf>
    <xf numFmtId="0" fontId="8" fillId="3" borderId="5" xfId="1" applyFill="1" applyBorder="1" applyAlignment="1">
      <alignment horizontal="left" vertical="center"/>
    </xf>
    <xf numFmtId="0" fontId="8" fillId="3" borderId="6" xfId="1" applyFill="1" applyBorder="1" applyAlignment="1">
      <alignment horizontal="left" vertical="center"/>
    </xf>
    <xf numFmtId="0" fontId="3" fillId="0" borderId="25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89" xfId="0" applyFont="1" applyFill="1" applyBorder="1" applyAlignment="1">
      <alignment horizontal="center" vertical="center"/>
    </xf>
    <xf numFmtId="0" fontId="4" fillId="0" borderId="28" xfId="0" applyFont="1" applyFill="1" applyBorder="1"/>
    <xf numFmtId="0" fontId="4" fillId="0" borderId="29" xfId="0" applyFont="1" applyFill="1" applyBorder="1"/>
    <xf numFmtId="0" fontId="1" fillId="0" borderId="29" xfId="0" applyFont="1" applyFill="1" applyBorder="1"/>
    <xf numFmtId="0" fontId="1" fillId="0" borderId="90" xfId="0" applyFont="1" applyFill="1" applyBorder="1"/>
    <xf numFmtId="0" fontId="6" fillId="0" borderId="28" xfId="0" applyFont="1" applyFill="1" applyBorder="1" applyAlignment="1">
      <alignment wrapText="1"/>
    </xf>
    <xf numFmtId="0" fontId="1" fillId="0" borderId="29" xfId="0" applyFont="1" applyFill="1" applyBorder="1" applyAlignment="1">
      <alignment wrapText="1"/>
    </xf>
    <xf numFmtId="0" fontId="1" fillId="0" borderId="30" xfId="0" applyFont="1" applyFill="1" applyBorder="1" applyAlignment="1">
      <alignment wrapText="1"/>
    </xf>
  </cellXfs>
  <cellStyles count="2">
    <cellStyle name="Hypertextové prepojenie" xfId="1" builtinId="8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workbookViewId="0">
      <selection activeCell="B23" sqref="B23"/>
    </sheetView>
  </sheetViews>
  <sheetFormatPr defaultColWidth="0" defaultRowHeight="15" x14ac:dyDescent="0.25"/>
  <cols>
    <col min="1" max="1" width="32.7109375" customWidth="1"/>
    <col min="2" max="2" width="10.7109375" customWidth="1"/>
    <col min="3" max="6" width="8.7109375" customWidth="1"/>
    <col min="7" max="7" width="10.7109375" customWidth="1"/>
    <col min="8" max="8" width="8.85546875" customWidth="1"/>
    <col min="9" max="26" width="0" hidden="1" customWidth="1"/>
    <col min="27" max="16384" width="8.85546875" hidden="1"/>
  </cols>
  <sheetData>
    <row r="1" spans="1:26" x14ac:dyDescent="0.25">
      <c r="A1" s="3"/>
      <c r="B1" s="3"/>
      <c r="C1" s="3"/>
      <c r="D1" s="3"/>
      <c r="E1" s="3"/>
      <c r="F1" s="3"/>
      <c r="G1" s="3"/>
    </row>
    <row r="2" spans="1:26" ht="34.9" customHeight="1" x14ac:dyDescent="0.25">
      <c r="A2" s="227" t="s">
        <v>0</v>
      </c>
      <c r="B2" s="228"/>
      <c r="C2" s="228"/>
      <c r="D2" s="228"/>
      <c r="E2" s="228"/>
      <c r="F2" s="5" t="s">
        <v>2</v>
      </c>
      <c r="G2" s="5"/>
    </row>
    <row r="3" spans="1:26" x14ac:dyDescent="0.25">
      <c r="A3" s="229" t="s">
        <v>1</v>
      </c>
      <c r="B3" s="229"/>
      <c r="C3" s="229"/>
      <c r="D3" s="229"/>
      <c r="E3" s="229"/>
      <c r="F3" s="6" t="s">
        <v>3</v>
      </c>
      <c r="G3" s="6" t="s">
        <v>4</v>
      </c>
    </row>
    <row r="4" spans="1:26" x14ac:dyDescent="0.25">
      <c r="A4" s="229"/>
      <c r="B4" s="229"/>
      <c r="C4" s="229"/>
      <c r="D4" s="229"/>
      <c r="E4" s="229"/>
      <c r="F4" s="7">
        <v>0.2</v>
      </c>
      <c r="G4" s="7">
        <v>0</v>
      </c>
    </row>
    <row r="5" spans="1:26" x14ac:dyDescent="0.25">
      <c r="A5" s="8"/>
      <c r="B5" s="8"/>
      <c r="C5" s="8"/>
      <c r="D5" s="8"/>
      <c r="E5" s="8"/>
      <c r="F5" s="8"/>
      <c r="G5" s="8"/>
    </row>
    <row r="6" spans="1:26" x14ac:dyDescent="0.25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</row>
    <row r="7" spans="1:26" x14ac:dyDescent="0.25">
      <c r="A7" s="2" t="s">
        <v>12</v>
      </c>
      <c r="B7" s="220">
        <f>'SO 14986'!I127-Rekapitulácia!D7</f>
        <v>0</v>
      </c>
      <c r="C7" s="220">
        <f>'SO 14986'!P25</f>
        <v>0</v>
      </c>
      <c r="D7" s="220">
        <v>0</v>
      </c>
      <c r="E7" s="220">
        <f>'SO 14986'!P16</f>
        <v>0</v>
      </c>
      <c r="F7" s="220">
        <v>0</v>
      </c>
      <c r="G7" s="220">
        <f>B7+C7+D7+E7+F7</f>
        <v>0</v>
      </c>
      <c r="K7">
        <f>'SO 14986'!K127</f>
        <v>0</v>
      </c>
      <c r="Q7">
        <v>30.126000000000001</v>
      </c>
    </row>
    <row r="8" spans="1:26" x14ac:dyDescent="0.25">
      <c r="A8" s="223" t="s">
        <v>138</v>
      </c>
      <c r="B8" s="224">
        <f>SUM(B7:B7)</f>
        <v>0</v>
      </c>
      <c r="C8" s="224">
        <f>SUM(C7:C7)</f>
        <v>0</v>
      </c>
      <c r="D8" s="224">
        <f>SUM(D7:D7)</f>
        <v>0</v>
      </c>
      <c r="E8" s="224">
        <f>SUM(E7:E7)</f>
        <v>0</v>
      </c>
      <c r="F8" s="224">
        <f>SUM(F7:F7)</f>
        <v>0</v>
      </c>
      <c r="G8" s="224">
        <f>SUM(G7:G7)-SUM(Z7:Z7)</f>
        <v>0</v>
      </c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</row>
    <row r="9" spans="1:26" x14ac:dyDescent="0.25">
      <c r="A9" s="221" t="s">
        <v>139</v>
      </c>
      <c r="B9" s="222">
        <f>G8-SUM(Rekapitulácia!K7:'Rekapitulácia'!K7)*1</f>
        <v>0</v>
      </c>
      <c r="C9" s="222"/>
      <c r="D9" s="222"/>
      <c r="E9" s="222"/>
      <c r="F9" s="222"/>
      <c r="G9" s="222">
        <f>ROUND(((ROUND(B9,2)*20)/100),2)*1</f>
        <v>0</v>
      </c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</row>
    <row r="10" spans="1:26" x14ac:dyDescent="0.25">
      <c r="A10" s="4" t="s">
        <v>140</v>
      </c>
      <c r="B10" s="219">
        <f>(G8-B9)</f>
        <v>0</v>
      </c>
      <c r="C10" s="219"/>
      <c r="D10" s="219"/>
      <c r="E10" s="219"/>
      <c r="F10" s="219"/>
      <c r="G10" s="219">
        <f>ROUND(((ROUND(B10,2)*0)/100),2)</f>
        <v>0</v>
      </c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</row>
    <row r="11" spans="1:26" x14ac:dyDescent="0.25">
      <c r="A11" s="225" t="s">
        <v>141</v>
      </c>
      <c r="B11" s="226"/>
      <c r="C11" s="226"/>
      <c r="D11" s="226"/>
      <c r="E11" s="226"/>
      <c r="F11" s="226"/>
      <c r="G11" s="226">
        <f>SUM(G8:G10)</f>
        <v>0</v>
      </c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</row>
  </sheetData>
  <mergeCells count="2">
    <mergeCell ref="A2:E2"/>
    <mergeCell ref="A3:E4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7"/>
  <sheetViews>
    <sheetView tabSelected="1" workbookViewId="0">
      <pane ySplit="1" topLeftCell="A69" activePane="bottomLeft" state="frozen"/>
      <selection pane="bottomLeft" activeCell="H83" sqref="H83:H124"/>
    </sheetView>
  </sheetViews>
  <sheetFormatPr defaultColWidth="0" defaultRowHeight="15" x14ac:dyDescent="0.25"/>
  <cols>
    <col min="1" max="1" width="1.7109375" customWidth="1"/>
    <col min="2" max="2" width="4.7109375" customWidth="1"/>
    <col min="3" max="3" width="12.7109375" customWidth="1"/>
    <col min="4" max="5" width="22.7109375" customWidth="1"/>
    <col min="6" max="7" width="9.7109375" customWidth="1"/>
    <col min="8" max="9" width="12.7109375" customWidth="1"/>
    <col min="10" max="10" width="10.7109375" hidden="1" customWidth="1"/>
    <col min="11" max="15" width="0" hidden="1" customWidth="1"/>
    <col min="16" max="16" width="9.7109375" customWidth="1"/>
    <col min="17" max="18" width="0" hidden="1" customWidth="1"/>
    <col min="19" max="19" width="7.7109375" customWidth="1"/>
    <col min="20" max="21" width="0" hidden="1" customWidth="1"/>
    <col min="22" max="22" width="7.7109375" customWidth="1"/>
    <col min="23" max="23" width="2.7109375" customWidth="1"/>
    <col min="24" max="26" width="0" hidden="1" customWidth="1"/>
    <col min="27" max="27" width="8.85546875" hidden="1" customWidth="1"/>
  </cols>
  <sheetData>
    <row r="1" spans="1:23" ht="34.9" customHeight="1" x14ac:dyDescent="0.25">
      <c r="A1" s="12"/>
      <c r="B1" s="297" t="s">
        <v>13</v>
      </c>
      <c r="C1" s="253"/>
      <c r="D1" s="12"/>
      <c r="E1" s="298" t="s">
        <v>0</v>
      </c>
      <c r="F1" s="299"/>
      <c r="G1" s="13"/>
      <c r="H1" s="252" t="s">
        <v>66</v>
      </c>
      <c r="I1" s="253"/>
      <c r="J1" s="159"/>
      <c r="K1" s="160"/>
      <c r="L1" s="160"/>
      <c r="M1" s="160"/>
      <c r="N1" s="160"/>
      <c r="O1" s="160"/>
      <c r="P1" s="161"/>
      <c r="Q1" s="112"/>
      <c r="R1" s="112"/>
      <c r="S1" s="112"/>
      <c r="T1" s="112"/>
      <c r="U1" s="112"/>
      <c r="V1" s="112"/>
      <c r="W1" s="53">
        <v>30.126000000000001</v>
      </c>
    </row>
    <row r="2" spans="1:23" ht="34.9" customHeight="1" x14ac:dyDescent="0.25">
      <c r="A2" s="15"/>
      <c r="B2" s="300" t="s">
        <v>13</v>
      </c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  <c r="Q2" s="302"/>
      <c r="R2" s="302"/>
      <c r="S2" s="302"/>
      <c r="T2" s="302"/>
      <c r="U2" s="302"/>
      <c r="V2" s="303"/>
      <c r="W2" s="53"/>
    </row>
    <row r="3" spans="1:23" ht="18" customHeight="1" x14ac:dyDescent="0.25">
      <c r="A3" s="15"/>
      <c r="B3" s="304" t="s">
        <v>1</v>
      </c>
      <c r="C3" s="305"/>
      <c r="D3" s="305"/>
      <c r="E3" s="305"/>
      <c r="F3" s="305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306"/>
      <c r="U3" s="306"/>
      <c r="V3" s="307"/>
      <c r="W3" s="53"/>
    </row>
    <row r="4" spans="1:23" ht="18" customHeight="1" x14ac:dyDescent="0.25">
      <c r="A4" s="15"/>
      <c r="B4" s="43" t="s">
        <v>14</v>
      </c>
      <c r="C4" s="32"/>
      <c r="D4" s="25"/>
      <c r="E4" s="25"/>
      <c r="F4" s="44" t="s">
        <v>15</v>
      </c>
      <c r="G4" s="25"/>
      <c r="H4" s="25"/>
      <c r="I4" s="25"/>
      <c r="J4" s="25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113"/>
      <c r="W4" s="53"/>
    </row>
    <row r="5" spans="1:23" ht="18" customHeight="1" x14ac:dyDescent="0.25">
      <c r="A5" s="15"/>
      <c r="B5" s="40"/>
      <c r="C5" s="32"/>
      <c r="D5" s="25"/>
      <c r="E5" s="25"/>
      <c r="F5" s="44" t="s">
        <v>16</v>
      </c>
      <c r="G5" s="25"/>
      <c r="H5" s="25"/>
      <c r="I5" s="25"/>
      <c r="J5" s="25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113"/>
      <c r="W5" s="53"/>
    </row>
    <row r="6" spans="1:23" ht="18" customHeight="1" x14ac:dyDescent="0.25">
      <c r="A6" s="15"/>
      <c r="B6" s="45" t="s">
        <v>17</v>
      </c>
      <c r="C6" s="32"/>
      <c r="D6" s="44" t="s">
        <v>18</v>
      </c>
      <c r="E6" s="25"/>
      <c r="F6" s="44" t="s">
        <v>19</v>
      </c>
      <c r="G6" s="44" t="s">
        <v>20</v>
      </c>
      <c r="H6" s="25"/>
      <c r="I6" s="25"/>
      <c r="J6" s="25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113"/>
      <c r="W6" s="53"/>
    </row>
    <row r="7" spans="1:23" ht="19.899999999999999" customHeight="1" x14ac:dyDescent="0.25">
      <c r="A7" s="15"/>
      <c r="B7" s="308" t="s">
        <v>21</v>
      </c>
      <c r="C7" s="309"/>
      <c r="D7" s="309"/>
      <c r="E7" s="309"/>
      <c r="F7" s="309"/>
      <c r="G7" s="309"/>
      <c r="H7" s="310"/>
      <c r="I7" s="47"/>
      <c r="J7" s="48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113"/>
      <c r="W7" s="53"/>
    </row>
    <row r="8" spans="1:23" ht="18" customHeight="1" x14ac:dyDescent="0.25">
      <c r="A8" s="15"/>
      <c r="B8" s="49" t="s">
        <v>24</v>
      </c>
      <c r="C8" s="46"/>
      <c r="D8" s="28"/>
      <c r="E8" s="28"/>
      <c r="F8" s="50" t="s">
        <v>25</v>
      </c>
      <c r="G8" s="28"/>
      <c r="H8" s="28"/>
      <c r="I8" s="25"/>
      <c r="J8" s="25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113"/>
      <c r="W8" s="53"/>
    </row>
    <row r="9" spans="1:23" ht="19.899999999999999" customHeight="1" x14ac:dyDescent="0.25">
      <c r="A9" s="15"/>
      <c r="B9" s="288" t="s">
        <v>22</v>
      </c>
      <c r="C9" s="289"/>
      <c r="D9" s="289"/>
      <c r="E9" s="289"/>
      <c r="F9" s="289"/>
      <c r="G9" s="289"/>
      <c r="H9" s="290"/>
      <c r="I9" s="48"/>
      <c r="J9" s="48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113"/>
      <c r="W9" s="53"/>
    </row>
    <row r="10" spans="1:23" ht="18" customHeight="1" x14ac:dyDescent="0.25">
      <c r="A10" s="15"/>
      <c r="B10" s="45" t="s">
        <v>24</v>
      </c>
      <c r="C10" s="32"/>
      <c r="D10" s="25"/>
      <c r="E10" s="25"/>
      <c r="F10" s="44" t="s">
        <v>25</v>
      </c>
      <c r="G10" s="25"/>
      <c r="H10" s="25"/>
      <c r="I10" s="25"/>
      <c r="J10" s="25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113"/>
      <c r="W10" s="53"/>
    </row>
    <row r="11" spans="1:23" ht="19.899999999999999" customHeight="1" x14ac:dyDescent="0.25">
      <c r="A11" s="15"/>
      <c r="B11" s="288" t="s">
        <v>23</v>
      </c>
      <c r="C11" s="289"/>
      <c r="D11" s="289"/>
      <c r="E11" s="289"/>
      <c r="F11" s="289"/>
      <c r="G11" s="289"/>
      <c r="H11" s="290"/>
      <c r="I11" s="48"/>
      <c r="J11" s="48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113"/>
      <c r="W11" s="53"/>
    </row>
    <row r="12" spans="1:23" ht="18" customHeight="1" x14ac:dyDescent="0.25">
      <c r="A12" s="15"/>
      <c r="B12" s="45" t="s">
        <v>24</v>
      </c>
      <c r="C12" s="32"/>
      <c r="D12" s="25"/>
      <c r="E12" s="25"/>
      <c r="F12" s="44" t="s">
        <v>25</v>
      </c>
      <c r="G12" s="25"/>
      <c r="H12" s="25"/>
      <c r="I12" s="25"/>
      <c r="J12" s="25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113"/>
      <c r="W12" s="53"/>
    </row>
    <row r="13" spans="1:23" ht="18" customHeight="1" x14ac:dyDescent="0.25">
      <c r="A13" s="15"/>
      <c r="B13" s="39"/>
      <c r="C13" s="31"/>
      <c r="D13" s="21"/>
      <c r="E13" s="21"/>
      <c r="F13" s="21"/>
      <c r="G13" s="21"/>
      <c r="H13" s="21"/>
      <c r="I13" s="32"/>
      <c r="J13" s="25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113"/>
      <c r="W13" s="53"/>
    </row>
    <row r="14" spans="1:23" ht="18" customHeight="1" x14ac:dyDescent="0.25">
      <c r="A14" s="15"/>
      <c r="B14" s="54" t="s">
        <v>6</v>
      </c>
      <c r="C14" s="62" t="s">
        <v>47</v>
      </c>
      <c r="D14" s="61" t="s">
        <v>48</v>
      </c>
      <c r="E14" s="66" t="s">
        <v>49</v>
      </c>
      <c r="F14" s="291" t="s">
        <v>31</v>
      </c>
      <c r="G14" s="292"/>
      <c r="H14" s="283"/>
      <c r="I14" s="32"/>
      <c r="J14" s="25"/>
      <c r="K14" s="26"/>
      <c r="L14" s="26"/>
      <c r="M14" s="26"/>
      <c r="N14" s="26"/>
      <c r="O14" s="74"/>
      <c r="P14" s="82"/>
      <c r="Q14" s="78"/>
      <c r="R14" s="26"/>
      <c r="S14" s="26"/>
      <c r="T14" s="26"/>
      <c r="U14" s="26"/>
      <c r="V14" s="113"/>
      <c r="W14" s="53"/>
    </row>
    <row r="15" spans="1:23" ht="18" customHeight="1" x14ac:dyDescent="0.25">
      <c r="A15" s="15"/>
      <c r="B15" s="55" t="s">
        <v>26</v>
      </c>
      <c r="C15" s="63">
        <f>'SO 14986'!E60</f>
        <v>0</v>
      </c>
      <c r="D15" s="58">
        <f>'SO 14986'!F60</f>
        <v>0</v>
      </c>
      <c r="E15" s="67">
        <f>'SO 14986'!G60</f>
        <v>0</v>
      </c>
      <c r="F15" s="293" t="s">
        <v>32</v>
      </c>
      <c r="G15" s="285"/>
      <c r="H15" s="268"/>
      <c r="I15" s="25"/>
      <c r="J15" s="25"/>
      <c r="K15" s="26"/>
      <c r="L15" s="26"/>
      <c r="M15" s="26"/>
      <c r="N15" s="26"/>
      <c r="O15" s="74"/>
      <c r="P15" s="83">
        <v>0</v>
      </c>
      <c r="Q15" s="78"/>
      <c r="R15" s="26"/>
      <c r="S15" s="26"/>
      <c r="T15" s="26"/>
      <c r="U15" s="26"/>
      <c r="V15" s="113"/>
      <c r="W15" s="53"/>
    </row>
    <row r="16" spans="1:23" ht="18" customHeight="1" x14ac:dyDescent="0.25">
      <c r="A16" s="15"/>
      <c r="B16" s="54" t="s">
        <v>27</v>
      </c>
      <c r="C16" s="92">
        <f>'SO 14986'!E64</f>
        <v>0</v>
      </c>
      <c r="D16" s="93">
        <f>'SO 14986'!F64</f>
        <v>0</v>
      </c>
      <c r="E16" s="94">
        <f>'SO 14986'!G64</f>
        <v>0</v>
      </c>
      <c r="F16" s="294" t="s">
        <v>33</v>
      </c>
      <c r="G16" s="285"/>
      <c r="H16" s="268"/>
      <c r="I16" s="25"/>
      <c r="J16" s="25"/>
      <c r="K16" s="26"/>
      <c r="L16" s="26"/>
      <c r="M16" s="26"/>
      <c r="N16" s="26"/>
      <c r="O16" s="74"/>
      <c r="P16" s="83">
        <f>(SUM(Z81:Z126))</f>
        <v>0</v>
      </c>
      <c r="Q16" s="78"/>
      <c r="R16" s="26"/>
      <c r="S16" s="26"/>
      <c r="T16" s="26"/>
      <c r="U16" s="26"/>
      <c r="V16" s="113"/>
      <c r="W16" s="53"/>
    </row>
    <row r="17" spans="1:26" ht="18" customHeight="1" x14ac:dyDescent="0.25">
      <c r="A17" s="15"/>
      <c r="B17" s="55" t="s">
        <v>28</v>
      </c>
      <c r="C17" s="63"/>
      <c r="D17" s="58"/>
      <c r="E17" s="67"/>
      <c r="F17" s="295" t="s">
        <v>34</v>
      </c>
      <c r="G17" s="285"/>
      <c r="H17" s="268"/>
      <c r="I17" s="25"/>
      <c r="J17" s="25"/>
      <c r="K17" s="26"/>
      <c r="L17" s="26"/>
      <c r="M17" s="26"/>
      <c r="N17" s="26"/>
      <c r="O17" s="74"/>
      <c r="P17" s="83">
        <v>0</v>
      </c>
      <c r="Q17" s="78"/>
      <c r="R17" s="26"/>
      <c r="S17" s="26"/>
      <c r="T17" s="26"/>
      <c r="U17" s="26"/>
      <c r="V17" s="113"/>
      <c r="W17" s="53"/>
    </row>
    <row r="18" spans="1:26" ht="18" customHeight="1" x14ac:dyDescent="0.25">
      <c r="A18" s="15"/>
      <c r="B18" s="56" t="s">
        <v>29</v>
      </c>
      <c r="C18" s="64"/>
      <c r="D18" s="59"/>
      <c r="E18" s="68"/>
      <c r="F18" s="296"/>
      <c r="G18" s="287"/>
      <c r="H18" s="268"/>
      <c r="I18" s="25"/>
      <c r="J18" s="25"/>
      <c r="K18" s="26"/>
      <c r="L18" s="26"/>
      <c r="M18" s="26"/>
      <c r="N18" s="26"/>
      <c r="O18" s="74"/>
      <c r="P18" s="84"/>
      <c r="Q18" s="78"/>
      <c r="R18" s="26"/>
      <c r="S18" s="26"/>
      <c r="T18" s="26"/>
      <c r="U18" s="26"/>
      <c r="V18" s="113"/>
      <c r="W18" s="53"/>
    </row>
    <row r="19" spans="1:26" ht="18" customHeight="1" x14ac:dyDescent="0.25">
      <c r="A19" s="15"/>
      <c r="B19" s="56" t="s">
        <v>30</v>
      </c>
      <c r="C19" s="65"/>
      <c r="D19" s="60"/>
      <c r="E19" s="69">
        <f>SUM(E15:E18)</f>
        <v>0</v>
      </c>
      <c r="F19" s="280" t="s">
        <v>30</v>
      </c>
      <c r="G19" s="267"/>
      <c r="H19" s="281"/>
      <c r="I19" s="25"/>
      <c r="J19" s="25"/>
      <c r="K19" s="26"/>
      <c r="L19" s="26"/>
      <c r="M19" s="26"/>
      <c r="N19" s="26"/>
      <c r="O19" s="74"/>
      <c r="P19" s="85">
        <f>SUM(P15:P18)</f>
        <v>0</v>
      </c>
      <c r="Q19" s="78"/>
      <c r="R19" s="26"/>
      <c r="S19" s="26"/>
      <c r="T19" s="26"/>
      <c r="U19" s="26"/>
      <c r="V19" s="113"/>
      <c r="W19" s="53"/>
    </row>
    <row r="20" spans="1:26" ht="18" customHeight="1" x14ac:dyDescent="0.25">
      <c r="A20" s="15"/>
      <c r="B20" s="52" t="s">
        <v>40</v>
      </c>
      <c r="C20" s="57"/>
      <c r="D20" s="95"/>
      <c r="E20" s="96"/>
      <c r="F20" s="269" t="s">
        <v>40</v>
      </c>
      <c r="G20" s="282"/>
      <c r="H20" s="283"/>
      <c r="I20" s="32"/>
      <c r="J20" s="25"/>
      <c r="K20" s="26"/>
      <c r="L20" s="26"/>
      <c r="M20" s="26"/>
      <c r="N20" s="26"/>
      <c r="O20" s="74"/>
      <c r="P20" s="84"/>
      <c r="Q20" s="78"/>
      <c r="R20" s="26"/>
      <c r="S20" s="26"/>
      <c r="T20" s="26"/>
      <c r="U20" s="26"/>
      <c r="V20" s="113"/>
      <c r="W20" s="53"/>
    </row>
    <row r="21" spans="1:26" ht="18" customHeight="1" x14ac:dyDescent="0.25">
      <c r="A21" s="15"/>
      <c r="B21" s="49" t="s">
        <v>41</v>
      </c>
      <c r="C21" s="51"/>
      <c r="D21" s="91"/>
      <c r="E21" s="70">
        <f>((E15*U22*0)+(E16*V22*0)+(E17*W22*0))/100</f>
        <v>0</v>
      </c>
      <c r="F21" s="284" t="s">
        <v>44</v>
      </c>
      <c r="G21" s="285"/>
      <c r="H21" s="268"/>
      <c r="I21" s="25"/>
      <c r="J21" s="25"/>
      <c r="K21" s="26"/>
      <c r="L21" s="26"/>
      <c r="M21" s="26"/>
      <c r="N21" s="26"/>
      <c r="O21" s="74"/>
      <c r="P21" s="83">
        <f>((E15*X22*0)+(E16*Y22*0)+(E17*Z22*0))/100</f>
        <v>0</v>
      </c>
      <c r="Q21" s="78"/>
      <c r="R21" s="26"/>
      <c r="S21" s="26"/>
      <c r="T21" s="26"/>
      <c r="U21" s="26"/>
      <c r="V21" s="113"/>
      <c r="W21" s="53"/>
    </row>
    <row r="22" spans="1:26" ht="18" customHeight="1" x14ac:dyDescent="0.25">
      <c r="A22" s="15"/>
      <c r="B22" s="45" t="s">
        <v>42</v>
      </c>
      <c r="C22" s="34"/>
      <c r="D22" s="72"/>
      <c r="E22" s="71">
        <f>((E15*U23*0)+(E16*V23*0)+(E17*W23*0))/100</f>
        <v>0</v>
      </c>
      <c r="F22" s="284" t="s">
        <v>45</v>
      </c>
      <c r="G22" s="285"/>
      <c r="H22" s="268"/>
      <c r="I22" s="25"/>
      <c r="J22" s="25"/>
      <c r="K22" s="26"/>
      <c r="L22" s="26"/>
      <c r="M22" s="26"/>
      <c r="N22" s="26"/>
      <c r="O22" s="74"/>
      <c r="P22" s="83">
        <f>((E15*X23*0)+(E16*Y23*0)+(E17*Z23*0))/100</f>
        <v>0</v>
      </c>
      <c r="Q22" s="78"/>
      <c r="R22" s="26"/>
      <c r="S22" s="26"/>
      <c r="T22" s="26"/>
      <c r="U22" s="26">
        <v>1</v>
      </c>
      <c r="V22" s="114">
        <v>1</v>
      </c>
      <c r="W22" s="53">
        <v>1</v>
      </c>
      <c r="X22">
        <v>1</v>
      </c>
      <c r="Y22">
        <v>1</v>
      </c>
      <c r="Z22">
        <v>1</v>
      </c>
    </row>
    <row r="23" spans="1:26" ht="18" customHeight="1" x14ac:dyDescent="0.25">
      <c r="A23" s="15"/>
      <c r="B23" s="45" t="s">
        <v>43</v>
      </c>
      <c r="C23" s="34"/>
      <c r="D23" s="72"/>
      <c r="E23" s="71">
        <f>((E15*U24*0)+(E16*V24*0)+(E17*W24*0))/100</f>
        <v>0</v>
      </c>
      <c r="F23" s="284" t="s">
        <v>46</v>
      </c>
      <c r="G23" s="285"/>
      <c r="H23" s="268"/>
      <c r="I23" s="25"/>
      <c r="J23" s="25"/>
      <c r="K23" s="26"/>
      <c r="L23" s="26"/>
      <c r="M23" s="26"/>
      <c r="N23" s="26"/>
      <c r="O23" s="74"/>
      <c r="P23" s="83">
        <f>((E15*X24*0)+(E16*Y24*0)+(E17*Z24*0))/100</f>
        <v>0</v>
      </c>
      <c r="Q23" s="78"/>
      <c r="R23" s="26"/>
      <c r="S23" s="26"/>
      <c r="T23" s="26"/>
      <c r="U23" s="26">
        <v>1</v>
      </c>
      <c r="V23" s="114">
        <v>1</v>
      </c>
      <c r="W23" s="53">
        <v>0</v>
      </c>
      <c r="X23">
        <v>1</v>
      </c>
      <c r="Y23">
        <v>1</v>
      </c>
      <c r="Z23">
        <v>1</v>
      </c>
    </row>
    <row r="24" spans="1:26" ht="18" customHeight="1" x14ac:dyDescent="0.25">
      <c r="A24" s="15"/>
      <c r="B24" s="40"/>
      <c r="C24" s="34"/>
      <c r="D24" s="72"/>
      <c r="E24" s="72"/>
      <c r="F24" s="286"/>
      <c r="G24" s="287"/>
      <c r="H24" s="268"/>
      <c r="I24" s="25"/>
      <c r="J24" s="25"/>
      <c r="K24" s="26"/>
      <c r="L24" s="26"/>
      <c r="M24" s="26"/>
      <c r="N24" s="26"/>
      <c r="O24" s="74"/>
      <c r="P24" s="82"/>
      <c r="Q24" s="78"/>
      <c r="R24" s="26"/>
      <c r="S24" s="26"/>
      <c r="T24" s="26"/>
      <c r="U24" s="26">
        <v>1</v>
      </c>
      <c r="V24" s="114">
        <v>1</v>
      </c>
      <c r="W24" s="53">
        <v>1</v>
      </c>
      <c r="X24">
        <v>1</v>
      </c>
      <c r="Y24">
        <v>1</v>
      </c>
      <c r="Z24">
        <v>0</v>
      </c>
    </row>
    <row r="25" spans="1:26" ht="18" customHeight="1" x14ac:dyDescent="0.25">
      <c r="A25" s="15"/>
      <c r="B25" s="45"/>
      <c r="C25" s="34"/>
      <c r="D25" s="72"/>
      <c r="E25" s="72"/>
      <c r="F25" s="266" t="s">
        <v>30</v>
      </c>
      <c r="G25" s="267"/>
      <c r="H25" s="268"/>
      <c r="I25" s="25"/>
      <c r="J25" s="25"/>
      <c r="K25" s="26"/>
      <c r="L25" s="26"/>
      <c r="M25" s="26"/>
      <c r="N25" s="26"/>
      <c r="O25" s="74"/>
      <c r="P25" s="85">
        <f>SUM(E21:E24)+SUM(P21:P24)</f>
        <v>0</v>
      </c>
      <c r="Q25" s="78"/>
      <c r="R25" s="26"/>
      <c r="S25" s="26"/>
      <c r="T25" s="26"/>
      <c r="U25" s="26"/>
      <c r="V25" s="113"/>
      <c r="W25" s="53"/>
    </row>
    <row r="26" spans="1:26" ht="18" customHeight="1" x14ac:dyDescent="0.25">
      <c r="A26" s="15"/>
      <c r="B26" s="110" t="s">
        <v>52</v>
      </c>
      <c r="C26" s="98"/>
      <c r="D26" s="100"/>
      <c r="E26" s="106"/>
      <c r="F26" s="269" t="s">
        <v>35</v>
      </c>
      <c r="G26" s="270"/>
      <c r="H26" s="271"/>
      <c r="I26" s="23"/>
      <c r="J26" s="23"/>
      <c r="K26" s="24"/>
      <c r="L26" s="24"/>
      <c r="M26" s="24"/>
      <c r="N26" s="24"/>
      <c r="O26" s="75"/>
      <c r="P26" s="86"/>
      <c r="Q26" s="79"/>
      <c r="R26" s="24"/>
      <c r="S26" s="24"/>
      <c r="T26" s="24"/>
      <c r="U26" s="24"/>
      <c r="V26" s="115"/>
      <c r="W26" s="53"/>
    </row>
    <row r="27" spans="1:26" ht="18" customHeight="1" x14ac:dyDescent="0.25">
      <c r="A27" s="15"/>
      <c r="B27" s="41"/>
      <c r="C27" s="36"/>
      <c r="D27" s="73"/>
      <c r="E27" s="107"/>
      <c r="F27" s="272" t="s">
        <v>36</v>
      </c>
      <c r="G27" s="255"/>
      <c r="H27" s="273"/>
      <c r="I27" s="28"/>
      <c r="J27" s="28"/>
      <c r="K27" s="29"/>
      <c r="L27" s="29"/>
      <c r="M27" s="29"/>
      <c r="N27" s="29"/>
      <c r="O27" s="76"/>
      <c r="P27" s="87">
        <f>E19+P19+E25+P25</f>
        <v>0</v>
      </c>
      <c r="Q27" s="80"/>
      <c r="R27" s="29"/>
      <c r="S27" s="29"/>
      <c r="T27" s="29"/>
      <c r="U27" s="29"/>
      <c r="V27" s="116"/>
      <c r="W27" s="53"/>
    </row>
    <row r="28" spans="1:26" ht="18" customHeight="1" x14ac:dyDescent="0.25">
      <c r="A28" s="15"/>
      <c r="B28" s="42"/>
      <c r="C28" s="37"/>
      <c r="D28" s="15"/>
      <c r="E28" s="108"/>
      <c r="F28" s="274" t="s">
        <v>37</v>
      </c>
      <c r="G28" s="275"/>
      <c r="H28" s="218">
        <f>P27-SUM('SO 14986'!K81:'SO 14986'!K126)</f>
        <v>0</v>
      </c>
      <c r="I28" s="21"/>
      <c r="J28" s="21"/>
      <c r="K28" s="22"/>
      <c r="L28" s="22"/>
      <c r="M28" s="22"/>
      <c r="N28" s="22"/>
      <c r="O28" s="77"/>
      <c r="P28" s="88">
        <f>ROUND(((ROUND(H28,2)*20)*1/100),2)</f>
        <v>0</v>
      </c>
      <c r="Q28" s="81"/>
      <c r="R28" s="22"/>
      <c r="S28" s="22"/>
      <c r="T28" s="22"/>
      <c r="U28" s="22"/>
      <c r="V28" s="117"/>
      <c r="W28" s="53"/>
    </row>
    <row r="29" spans="1:26" ht="18" customHeight="1" x14ac:dyDescent="0.25">
      <c r="A29" s="15"/>
      <c r="B29" s="42"/>
      <c r="C29" s="37"/>
      <c r="D29" s="15"/>
      <c r="E29" s="108"/>
      <c r="F29" s="276" t="s">
        <v>38</v>
      </c>
      <c r="G29" s="277"/>
      <c r="H29" s="33">
        <f>SUM('SO 14986'!K81:'SO 14986'!K126)</f>
        <v>0</v>
      </c>
      <c r="I29" s="25"/>
      <c r="J29" s="25"/>
      <c r="K29" s="26"/>
      <c r="L29" s="26"/>
      <c r="M29" s="26"/>
      <c r="N29" s="26"/>
      <c r="O29" s="74"/>
      <c r="P29" s="89">
        <f>ROUND(((ROUND(H29,2)*0)/100),2)</f>
        <v>0</v>
      </c>
      <c r="Q29" s="78"/>
      <c r="R29" s="26"/>
      <c r="S29" s="26"/>
      <c r="T29" s="26"/>
      <c r="U29" s="26"/>
      <c r="V29" s="113"/>
      <c r="W29" s="53"/>
    </row>
    <row r="30" spans="1:26" ht="18" customHeight="1" x14ac:dyDescent="0.25">
      <c r="A30" s="15"/>
      <c r="B30" s="42"/>
      <c r="C30" s="37"/>
      <c r="D30" s="15"/>
      <c r="E30" s="108"/>
      <c r="F30" s="278" t="s">
        <v>39</v>
      </c>
      <c r="G30" s="279"/>
      <c r="H30" s="103"/>
      <c r="I30" s="104"/>
      <c r="J30" s="21"/>
      <c r="K30" s="22"/>
      <c r="L30" s="22"/>
      <c r="M30" s="22"/>
      <c r="N30" s="22"/>
      <c r="O30" s="77"/>
      <c r="P30" s="105">
        <f>SUM(P27:P29)</f>
        <v>0</v>
      </c>
      <c r="Q30" s="78"/>
      <c r="R30" s="26"/>
      <c r="S30" s="26"/>
      <c r="T30" s="26"/>
      <c r="U30" s="26"/>
      <c r="V30" s="113"/>
      <c r="W30" s="53"/>
    </row>
    <row r="31" spans="1:26" ht="18" customHeight="1" x14ac:dyDescent="0.25">
      <c r="A31" s="15"/>
      <c r="B31" s="38"/>
      <c r="C31" s="30"/>
      <c r="D31" s="101"/>
      <c r="E31" s="109"/>
      <c r="F31" s="255"/>
      <c r="G31" s="256"/>
      <c r="H31" s="34"/>
      <c r="I31" s="25"/>
      <c r="J31" s="25"/>
      <c r="K31" s="26"/>
      <c r="L31" s="26"/>
      <c r="M31" s="26"/>
      <c r="N31" s="26"/>
      <c r="O31" s="74"/>
      <c r="P31" s="90"/>
      <c r="Q31" s="78"/>
      <c r="R31" s="26"/>
      <c r="S31" s="26"/>
      <c r="T31" s="26"/>
      <c r="U31" s="26"/>
      <c r="V31" s="113"/>
      <c r="W31" s="53"/>
    </row>
    <row r="32" spans="1:26" ht="18" customHeight="1" x14ac:dyDescent="0.25">
      <c r="A32" s="15"/>
      <c r="B32" s="110" t="s">
        <v>50</v>
      </c>
      <c r="C32" s="102"/>
      <c r="D32" s="19"/>
      <c r="E32" s="111" t="s">
        <v>51</v>
      </c>
      <c r="F32" s="73"/>
      <c r="G32" s="19"/>
      <c r="H32" s="35"/>
      <c r="I32" s="23"/>
      <c r="J32" s="23"/>
      <c r="K32" s="24"/>
      <c r="L32" s="24"/>
      <c r="M32" s="24"/>
      <c r="N32" s="24"/>
      <c r="O32" s="24"/>
      <c r="P32" s="18"/>
      <c r="Q32" s="24"/>
      <c r="R32" s="24"/>
      <c r="S32" s="24"/>
      <c r="T32" s="24"/>
      <c r="U32" s="24"/>
      <c r="V32" s="115"/>
      <c r="W32" s="53"/>
    </row>
    <row r="33" spans="1:23" ht="18" customHeight="1" x14ac:dyDescent="0.25">
      <c r="A33" s="15"/>
      <c r="B33" s="41"/>
      <c r="C33" s="36"/>
      <c r="D33" s="17"/>
      <c r="E33" s="17"/>
      <c r="F33" s="17"/>
      <c r="G33" s="17"/>
      <c r="H33" s="17"/>
      <c r="I33" s="17"/>
      <c r="J33" s="17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18"/>
      <c r="W33" s="53"/>
    </row>
    <row r="34" spans="1:23" ht="18" customHeight="1" x14ac:dyDescent="0.25">
      <c r="A34" s="15"/>
      <c r="B34" s="42"/>
      <c r="C34" s="37"/>
      <c r="D34" s="3"/>
      <c r="E34" s="3"/>
      <c r="F34" s="3"/>
      <c r="G34" s="3"/>
      <c r="H34" s="3"/>
      <c r="I34" s="3"/>
      <c r="J34" s="3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9"/>
      <c r="W34" s="53"/>
    </row>
    <row r="35" spans="1:23" ht="18" customHeight="1" x14ac:dyDescent="0.25">
      <c r="A35" s="15"/>
      <c r="B35" s="42"/>
      <c r="C35" s="37"/>
      <c r="D35" s="3"/>
      <c r="E35" s="3"/>
      <c r="F35" s="3"/>
      <c r="G35" s="3"/>
      <c r="H35" s="3"/>
      <c r="I35" s="3"/>
      <c r="J35" s="3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9"/>
      <c r="W35" s="53"/>
    </row>
    <row r="36" spans="1:23" ht="18" customHeight="1" x14ac:dyDescent="0.25">
      <c r="A36" s="15"/>
      <c r="B36" s="42"/>
      <c r="C36" s="37"/>
      <c r="D36" s="3"/>
      <c r="E36" s="3"/>
      <c r="F36" s="3"/>
      <c r="G36" s="3"/>
      <c r="H36" s="3"/>
      <c r="I36" s="3"/>
      <c r="J36" s="3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9"/>
      <c r="W36" s="53"/>
    </row>
    <row r="37" spans="1:23" ht="18" customHeight="1" x14ac:dyDescent="0.25">
      <c r="A37" s="15"/>
      <c r="B37" s="38"/>
      <c r="C37" s="30"/>
      <c r="D37" s="8"/>
      <c r="E37" s="8"/>
      <c r="F37" s="8"/>
      <c r="G37" s="8"/>
      <c r="H37" s="8"/>
      <c r="I37" s="8"/>
      <c r="J37" s="8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20"/>
      <c r="W37" s="53"/>
    </row>
    <row r="38" spans="1:23" ht="18" customHeight="1" x14ac:dyDescent="0.25">
      <c r="A38" s="15"/>
      <c r="B38" s="121"/>
      <c r="C38" s="122"/>
      <c r="D38" s="123"/>
      <c r="E38" s="123"/>
      <c r="F38" s="123"/>
      <c r="G38" s="123"/>
      <c r="H38" s="123"/>
      <c r="I38" s="123"/>
      <c r="J38" s="123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5"/>
      <c r="W38" s="53"/>
    </row>
    <row r="39" spans="1:23" ht="18" customHeight="1" x14ac:dyDescent="0.25">
      <c r="A39" s="15"/>
      <c r="B39" s="42"/>
      <c r="C39" s="3"/>
      <c r="D39" s="3"/>
      <c r="E39" s="3"/>
      <c r="F39" s="3"/>
      <c r="G39" s="3"/>
      <c r="H39" s="3"/>
      <c r="I39" s="3"/>
      <c r="J39" s="3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216"/>
    </row>
    <row r="40" spans="1:23" ht="18" customHeight="1" x14ac:dyDescent="0.25">
      <c r="A40" s="15"/>
      <c r="B40" s="42"/>
      <c r="C40" s="3"/>
      <c r="D40" s="3"/>
      <c r="E40" s="3"/>
      <c r="F40" s="3"/>
      <c r="G40" s="3"/>
      <c r="H40" s="3"/>
      <c r="I40" s="3"/>
      <c r="J40" s="3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216"/>
    </row>
    <row r="41" spans="1:23" x14ac:dyDescent="0.25">
      <c r="A41" s="15"/>
      <c r="B41" s="42"/>
      <c r="C41" s="3"/>
      <c r="D41" s="3"/>
      <c r="E41" s="3"/>
      <c r="F41" s="3"/>
      <c r="G41" s="3"/>
      <c r="H41" s="3"/>
      <c r="I41" s="3"/>
      <c r="J41" s="3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216"/>
    </row>
    <row r="42" spans="1:23" x14ac:dyDescent="0.25">
      <c r="A42" s="130"/>
      <c r="B42" s="204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216"/>
    </row>
    <row r="43" spans="1:23" x14ac:dyDescent="0.25">
      <c r="A43" s="130"/>
      <c r="B43" s="20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53"/>
    </row>
    <row r="44" spans="1:23" ht="34.9" customHeight="1" x14ac:dyDescent="0.25">
      <c r="A44" s="130"/>
      <c r="B44" s="259" t="s">
        <v>0</v>
      </c>
      <c r="C44" s="260"/>
      <c r="D44" s="260"/>
      <c r="E44" s="260"/>
      <c r="F44" s="260"/>
      <c r="G44" s="260"/>
      <c r="H44" s="260"/>
      <c r="I44" s="260"/>
      <c r="J44" s="260"/>
      <c r="K44" s="260"/>
      <c r="L44" s="260"/>
      <c r="M44" s="260"/>
      <c r="N44" s="260"/>
      <c r="O44" s="260"/>
      <c r="P44" s="260"/>
      <c r="Q44" s="260"/>
      <c r="R44" s="260"/>
      <c r="S44" s="260"/>
      <c r="T44" s="260"/>
      <c r="U44" s="260"/>
      <c r="V44" s="261"/>
      <c r="W44" s="53"/>
    </row>
    <row r="45" spans="1:23" x14ac:dyDescent="0.25">
      <c r="A45" s="130"/>
      <c r="B45" s="206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18"/>
      <c r="W45" s="53"/>
    </row>
    <row r="46" spans="1:23" ht="19.899999999999999" customHeight="1" x14ac:dyDescent="0.25">
      <c r="A46" s="203"/>
      <c r="B46" s="238" t="s">
        <v>21</v>
      </c>
      <c r="C46" s="239"/>
      <c r="D46" s="239"/>
      <c r="E46" s="240"/>
      <c r="F46" s="262" t="s">
        <v>18</v>
      </c>
      <c r="G46" s="239"/>
      <c r="H46" s="240"/>
      <c r="I46" s="129"/>
      <c r="J46" s="3"/>
      <c r="K46" s="3"/>
      <c r="L46" s="3"/>
      <c r="M46" s="3"/>
      <c r="N46" s="3"/>
      <c r="O46" s="3"/>
      <c r="P46" s="3"/>
      <c r="Q46" s="11"/>
      <c r="R46" s="11"/>
      <c r="S46" s="11"/>
      <c r="T46" s="11"/>
      <c r="U46" s="11"/>
      <c r="V46" s="119"/>
      <c r="W46" s="53"/>
    </row>
    <row r="47" spans="1:23" ht="19.899999999999999" customHeight="1" x14ac:dyDescent="0.25">
      <c r="A47" s="203"/>
      <c r="B47" s="238" t="s">
        <v>22</v>
      </c>
      <c r="C47" s="239"/>
      <c r="D47" s="239"/>
      <c r="E47" s="240"/>
      <c r="F47" s="262" t="s">
        <v>16</v>
      </c>
      <c r="G47" s="239"/>
      <c r="H47" s="240"/>
      <c r="I47" s="129"/>
      <c r="J47" s="3"/>
      <c r="K47" s="3"/>
      <c r="L47" s="3"/>
      <c r="M47" s="3"/>
      <c r="N47" s="3"/>
      <c r="O47" s="3"/>
      <c r="P47" s="3"/>
      <c r="Q47" s="11"/>
      <c r="R47" s="11"/>
      <c r="S47" s="11"/>
      <c r="T47" s="11"/>
      <c r="U47" s="11"/>
      <c r="V47" s="119"/>
      <c r="W47" s="53"/>
    </row>
    <row r="48" spans="1:23" ht="19.899999999999999" customHeight="1" x14ac:dyDescent="0.25">
      <c r="A48" s="203"/>
      <c r="B48" s="238" t="s">
        <v>23</v>
      </c>
      <c r="C48" s="239"/>
      <c r="D48" s="239"/>
      <c r="E48" s="240"/>
      <c r="F48" s="262" t="s">
        <v>56</v>
      </c>
      <c r="G48" s="239"/>
      <c r="H48" s="240"/>
      <c r="I48" s="129"/>
      <c r="J48" s="3"/>
      <c r="K48" s="3"/>
      <c r="L48" s="3"/>
      <c r="M48" s="3"/>
      <c r="N48" s="3"/>
      <c r="O48" s="3"/>
      <c r="P48" s="3"/>
      <c r="Q48" s="11"/>
      <c r="R48" s="11"/>
      <c r="S48" s="11"/>
      <c r="T48" s="11"/>
      <c r="U48" s="11"/>
      <c r="V48" s="119"/>
      <c r="W48" s="53"/>
    </row>
    <row r="49" spans="1:26" ht="30" customHeight="1" x14ac:dyDescent="0.25">
      <c r="A49" s="203"/>
      <c r="B49" s="263" t="s">
        <v>1</v>
      </c>
      <c r="C49" s="264"/>
      <c r="D49" s="264"/>
      <c r="E49" s="264"/>
      <c r="F49" s="264"/>
      <c r="G49" s="264"/>
      <c r="H49" s="264"/>
      <c r="I49" s="265"/>
      <c r="J49" s="3"/>
      <c r="K49" s="3"/>
      <c r="L49" s="3"/>
      <c r="M49" s="3"/>
      <c r="N49" s="3"/>
      <c r="O49" s="3"/>
      <c r="P49" s="3"/>
      <c r="Q49" s="11"/>
      <c r="R49" s="11"/>
      <c r="S49" s="11"/>
      <c r="T49" s="11"/>
      <c r="U49" s="11"/>
      <c r="V49" s="119"/>
      <c r="W49" s="53"/>
    </row>
    <row r="50" spans="1:26" x14ac:dyDescent="0.25">
      <c r="A50" s="15"/>
      <c r="B50" s="207" t="s">
        <v>14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11"/>
      <c r="R50" s="11"/>
      <c r="S50" s="11"/>
      <c r="T50" s="11"/>
      <c r="U50" s="11"/>
      <c r="V50" s="119"/>
      <c r="W50" s="53"/>
    </row>
    <row r="51" spans="1:26" x14ac:dyDescent="0.25">
      <c r="A51" s="15"/>
      <c r="B51" s="42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11"/>
      <c r="R51" s="11"/>
      <c r="S51" s="11"/>
      <c r="T51" s="11"/>
      <c r="U51" s="11"/>
      <c r="V51" s="119"/>
      <c r="W51" s="53"/>
    </row>
    <row r="52" spans="1:26" x14ac:dyDescent="0.25">
      <c r="A52" s="15"/>
      <c r="B52" s="4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11"/>
      <c r="R52" s="11"/>
      <c r="S52" s="11"/>
      <c r="T52" s="11"/>
      <c r="U52" s="11"/>
      <c r="V52" s="119"/>
      <c r="W52" s="53"/>
    </row>
    <row r="53" spans="1:26" x14ac:dyDescent="0.25">
      <c r="A53" s="15"/>
      <c r="B53" s="207" t="s">
        <v>57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11"/>
      <c r="R53" s="11"/>
      <c r="S53" s="11"/>
      <c r="T53" s="11"/>
      <c r="U53" s="11"/>
      <c r="V53" s="119"/>
      <c r="W53" s="53"/>
    </row>
    <row r="54" spans="1:26" x14ac:dyDescent="0.25">
      <c r="A54" s="2"/>
      <c r="B54" s="257" t="s">
        <v>53</v>
      </c>
      <c r="C54" s="258"/>
      <c r="D54" s="128"/>
      <c r="E54" s="128" t="s">
        <v>47</v>
      </c>
      <c r="F54" s="128" t="s">
        <v>48</v>
      </c>
      <c r="G54" s="128" t="s">
        <v>30</v>
      </c>
      <c r="H54" s="128" t="s">
        <v>54</v>
      </c>
      <c r="I54" s="128" t="s">
        <v>55</v>
      </c>
      <c r="J54" s="127"/>
      <c r="K54" s="127"/>
      <c r="L54" s="127"/>
      <c r="M54" s="127"/>
      <c r="N54" s="127"/>
      <c r="O54" s="127"/>
      <c r="P54" s="127"/>
      <c r="Q54" s="126"/>
      <c r="R54" s="126"/>
      <c r="S54" s="126"/>
      <c r="T54" s="126"/>
      <c r="U54" s="126"/>
      <c r="V54" s="148"/>
      <c r="W54" s="53"/>
    </row>
    <row r="55" spans="1:26" x14ac:dyDescent="0.25">
      <c r="A55" s="10"/>
      <c r="B55" s="254" t="s">
        <v>58</v>
      </c>
      <c r="C55" s="244"/>
      <c r="D55" s="244"/>
      <c r="E55" s="134"/>
      <c r="F55" s="134"/>
      <c r="G55" s="134"/>
      <c r="H55" s="135"/>
      <c r="I55" s="135"/>
      <c r="J55" s="135"/>
      <c r="K55" s="135"/>
      <c r="L55" s="135"/>
      <c r="M55" s="135"/>
      <c r="N55" s="135"/>
      <c r="O55" s="135"/>
      <c r="P55" s="135"/>
      <c r="Q55" s="136"/>
      <c r="R55" s="136"/>
      <c r="S55" s="136"/>
      <c r="T55" s="136"/>
      <c r="U55" s="136"/>
      <c r="V55" s="149"/>
      <c r="W55" s="217"/>
      <c r="X55" s="137"/>
      <c r="Y55" s="137"/>
      <c r="Z55" s="137"/>
    </row>
    <row r="56" spans="1:26" x14ac:dyDescent="0.25">
      <c r="A56" s="10"/>
      <c r="B56" s="246" t="s">
        <v>59</v>
      </c>
      <c r="C56" s="247"/>
      <c r="D56" s="247"/>
      <c r="E56" s="138">
        <f>'SO 14986'!L89</f>
        <v>0</v>
      </c>
      <c r="F56" s="138">
        <f>'SO 14986'!M89</f>
        <v>0</v>
      </c>
      <c r="G56" s="138">
        <f>'SO 14986'!I89</f>
        <v>0</v>
      </c>
      <c r="H56" s="139">
        <f>'SO 14986'!S89</f>
        <v>0</v>
      </c>
      <c r="I56" s="139">
        <f>'SO 14986'!V89</f>
        <v>0</v>
      </c>
      <c r="J56" s="139"/>
      <c r="K56" s="139"/>
      <c r="L56" s="139"/>
      <c r="M56" s="139"/>
      <c r="N56" s="139"/>
      <c r="O56" s="139"/>
      <c r="P56" s="139"/>
      <c r="Q56" s="137"/>
      <c r="R56" s="137"/>
      <c r="S56" s="137"/>
      <c r="T56" s="137"/>
      <c r="U56" s="137"/>
      <c r="V56" s="150"/>
      <c r="W56" s="217"/>
      <c r="X56" s="137"/>
      <c r="Y56" s="137"/>
      <c r="Z56" s="137"/>
    </row>
    <row r="57" spans="1:26" x14ac:dyDescent="0.25">
      <c r="A57" s="10"/>
      <c r="B57" s="246" t="s">
        <v>60</v>
      </c>
      <c r="C57" s="247"/>
      <c r="D57" s="247"/>
      <c r="E57" s="138">
        <f>'SO 14986'!L99</f>
        <v>0</v>
      </c>
      <c r="F57" s="138">
        <f>'SO 14986'!M99</f>
        <v>0</v>
      </c>
      <c r="G57" s="138">
        <f>'SO 14986'!I99</f>
        <v>0</v>
      </c>
      <c r="H57" s="139">
        <f>'SO 14986'!S99</f>
        <v>83.22</v>
      </c>
      <c r="I57" s="139">
        <f>'SO 14986'!V99</f>
        <v>0</v>
      </c>
      <c r="J57" s="139"/>
      <c r="K57" s="139"/>
      <c r="L57" s="139"/>
      <c r="M57" s="139"/>
      <c r="N57" s="139"/>
      <c r="O57" s="139"/>
      <c r="P57" s="139"/>
      <c r="Q57" s="137"/>
      <c r="R57" s="137"/>
      <c r="S57" s="137"/>
      <c r="T57" s="137"/>
      <c r="U57" s="137"/>
      <c r="V57" s="150"/>
      <c r="W57" s="217"/>
      <c r="X57" s="137"/>
      <c r="Y57" s="137"/>
      <c r="Z57" s="137"/>
    </row>
    <row r="58" spans="1:26" x14ac:dyDescent="0.25">
      <c r="A58" s="10"/>
      <c r="B58" s="246" t="s">
        <v>61</v>
      </c>
      <c r="C58" s="247"/>
      <c r="D58" s="247"/>
      <c r="E58" s="138">
        <f>'SO 14986'!L110</f>
        <v>0</v>
      </c>
      <c r="F58" s="138">
        <f>'SO 14986'!M110</f>
        <v>0</v>
      </c>
      <c r="G58" s="138">
        <f>'SO 14986'!I110</f>
        <v>0</v>
      </c>
      <c r="H58" s="139">
        <f>'SO 14986'!S110</f>
        <v>90.69</v>
      </c>
      <c r="I58" s="139">
        <f>'SO 14986'!V110</f>
        <v>0</v>
      </c>
      <c r="J58" s="139"/>
      <c r="K58" s="139"/>
      <c r="L58" s="139"/>
      <c r="M58" s="139"/>
      <c r="N58" s="139"/>
      <c r="O58" s="139"/>
      <c r="P58" s="139"/>
      <c r="Q58" s="137"/>
      <c r="R58" s="137"/>
      <c r="S58" s="137"/>
      <c r="T58" s="137"/>
      <c r="U58" s="137"/>
      <c r="V58" s="150"/>
      <c r="W58" s="217"/>
      <c r="X58" s="137"/>
      <c r="Y58" s="137"/>
      <c r="Z58" s="137"/>
    </row>
    <row r="59" spans="1:26" x14ac:dyDescent="0.25">
      <c r="A59" s="10"/>
      <c r="B59" s="246" t="s">
        <v>62</v>
      </c>
      <c r="C59" s="247"/>
      <c r="D59" s="247"/>
      <c r="E59" s="138">
        <f>'SO 14986'!L114</f>
        <v>0</v>
      </c>
      <c r="F59" s="138">
        <f>'SO 14986'!M114</f>
        <v>0</v>
      </c>
      <c r="G59" s="138">
        <f>'SO 14986'!I114</f>
        <v>0</v>
      </c>
      <c r="H59" s="139">
        <f>'SO 14986'!S114</f>
        <v>0</v>
      </c>
      <c r="I59" s="139">
        <f>'SO 14986'!V114</f>
        <v>0</v>
      </c>
      <c r="J59" s="139"/>
      <c r="K59" s="139"/>
      <c r="L59" s="139"/>
      <c r="M59" s="139"/>
      <c r="N59" s="139"/>
      <c r="O59" s="139"/>
      <c r="P59" s="139"/>
      <c r="Q59" s="137"/>
      <c r="R59" s="137"/>
      <c r="S59" s="137"/>
      <c r="T59" s="137"/>
      <c r="U59" s="137"/>
      <c r="V59" s="150"/>
      <c r="W59" s="217"/>
      <c r="X59" s="137"/>
      <c r="Y59" s="137"/>
      <c r="Z59" s="137"/>
    </row>
    <row r="60" spans="1:26" x14ac:dyDescent="0.25">
      <c r="A60" s="10"/>
      <c r="B60" s="245" t="s">
        <v>58</v>
      </c>
      <c r="C60" s="231"/>
      <c r="D60" s="231"/>
      <c r="E60" s="140">
        <f>'SO 14986'!L116</f>
        <v>0</v>
      </c>
      <c r="F60" s="140">
        <f>'SO 14986'!M116</f>
        <v>0</v>
      </c>
      <c r="G60" s="140">
        <f>'SO 14986'!I116</f>
        <v>0</v>
      </c>
      <c r="H60" s="141">
        <f>'SO 14986'!S116</f>
        <v>173.91</v>
      </c>
      <c r="I60" s="141">
        <f>'SO 14986'!V116</f>
        <v>0</v>
      </c>
      <c r="J60" s="141"/>
      <c r="K60" s="141"/>
      <c r="L60" s="141"/>
      <c r="M60" s="141"/>
      <c r="N60" s="141"/>
      <c r="O60" s="141"/>
      <c r="P60" s="141"/>
      <c r="Q60" s="137"/>
      <c r="R60" s="137"/>
      <c r="S60" s="137"/>
      <c r="T60" s="137"/>
      <c r="U60" s="137"/>
      <c r="V60" s="150"/>
      <c r="W60" s="217"/>
      <c r="X60" s="137"/>
      <c r="Y60" s="137"/>
      <c r="Z60" s="137"/>
    </row>
    <row r="61" spans="1:26" x14ac:dyDescent="0.25">
      <c r="A61" s="1"/>
      <c r="B61" s="208"/>
      <c r="C61" s="1"/>
      <c r="D61" s="1"/>
      <c r="E61" s="131"/>
      <c r="F61" s="131"/>
      <c r="G61" s="131"/>
      <c r="H61" s="132"/>
      <c r="I61" s="132"/>
      <c r="J61" s="132"/>
      <c r="K61" s="132"/>
      <c r="L61" s="132"/>
      <c r="M61" s="132"/>
      <c r="N61" s="132"/>
      <c r="O61" s="132"/>
      <c r="P61" s="132"/>
      <c r="V61" s="151"/>
      <c r="W61" s="53"/>
    </row>
    <row r="62" spans="1:26" x14ac:dyDescent="0.25">
      <c r="A62" s="10"/>
      <c r="B62" s="245" t="s">
        <v>63</v>
      </c>
      <c r="C62" s="231"/>
      <c r="D62" s="231"/>
      <c r="E62" s="138"/>
      <c r="F62" s="138"/>
      <c r="G62" s="138"/>
      <c r="H62" s="139"/>
      <c r="I62" s="139"/>
      <c r="J62" s="139"/>
      <c r="K62" s="139"/>
      <c r="L62" s="139"/>
      <c r="M62" s="139"/>
      <c r="N62" s="139"/>
      <c r="O62" s="139"/>
      <c r="P62" s="139"/>
      <c r="Q62" s="137"/>
      <c r="R62" s="137"/>
      <c r="S62" s="137"/>
      <c r="T62" s="137"/>
      <c r="U62" s="137"/>
      <c r="V62" s="150"/>
      <c r="W62" s="217"/>
      <c r="X62" s="137"/>
      <c r="Y62" s="137"/>
      <c r="Z62" s="137"/>
    </row>
    <row r="63" spans="1:26" x14ac:dyDescent="0.25">
      <c r="A63" s="10"/>
      <c r="B63" s="246" t="s">
        <v>64</v>
      </c>
      <c r="C63" s="247"/>
      <c r="D63" s="247"/>
      <c r="E63" s="138">
        <f>'SO 14986'!L124</f>
        <v>0</v>
      </c>
      <c r="F63" s="138">
        <f>'SO 14986'!M124</f>
        <v>0</v>
      </c>
      <c r="G63" s="138">
        <f>'SO 14986'!I124</f>
        <v>0</v>
      </c>
      <c r="H63" s="139">
        <f>'SO 14986'!S124</f>
        <v>0.27</v>
      </c>
      <c r="I63" s="139">
        <f>'SO 14986'!V124</f>
        <v>0</v>
      </c>
      <c r="J63" s="139"/>
      <c r="K63" s="139"/>
      <c r="L63" s="139"/>
      <c r="M63" s="139"/>
      <c r="N63" s="139"/>
      <c r="O63" s="139"/>
      <c r="P63" s="139"/>
      <c r="Q63" s="137"/>
      <c r="R63" s="137"/>
      <c r="S63" s="137"/>
      <c r="T63" s="137"/>
      <c r="U63" s="137"/>
      <c r="V63" s="150"/>
      <c r="W63" s="217"/>
      <c r="X63" s="137"/>
      <c r="Y63" s="137"/>
      <c r="Z63" s="137"/>
    </row>
    <row r="64" spans="1:26" x14ac:dyDescent="0.25">
      <c r="A64" s="10"/>
      <c r="B64" s="245" t="s">
        <v>63</v>
      </c>
      <c r="C64" s="231"/>
      <c r="D64" s="231"/>
      <c r="E64" s="140">
        <f>'SO 14986'!L126</f>
        <v>0</v>
      </c>
      <c r="F64" s="140">
        <f>'SO 14986'!M126</f>
        <v>0</v>
      </c>
      <c r="G64" s="140">
        <f>'SO 14986'!I126</f>
        <v>0</v>
      </c>
      <c r="H64" s="141">
        <f>'SO 14986'!S126</f>
        <v>0.27</v>
      </c>
      <c r="I64" s="141">
        <f>'SO 14986'!V126</f>
        <v>0</v>
      </c>
      <c r="J64" s="141"/>
      <c r="K64" s="141"/>
      <c r="L64" s="141"/>
      <c r="M64" s="141"/>
      <c r="N64" s="141"/>
      <c r="O64" s="141"/>
      <c r="P64" s="141"/>
      <c r="Q64" s="137"/>
      <c r="R64" s="137"/>
      <c r="S64" s="137"/>
      <c r="T64" s="137"/>
      <c r="U64" s="137"/>
      <c r="V64" s="150"/>
      <c r="W64" s="217"/>
      <c r="X64" s="137"/>
      <c r="Y64" s="137"/>
      <c r="Z64" s="137"/>
    </row>
    <row r="65" spans="1:26" x14ac:dyDescent="0.25">
      <c r="A65" s="1"/>
      <c r="B65" s="208"/>
      <c r="C65" s="1"/>
      <c r="D65" s="1"/>
      <c r="E65" s="131"/>
      <c r="F65" s="131"/>
      <c r="G65" s="131"/>
      <c r="H65" s="132"/>
      <c r="I65" s="132"/>
      <c r="J65" s="132"/>
      <c r="K65" s="132"/>
      <c r="L65" s="132"/>
      <c r="M65" s="132"/>
      <c r="N65" s="132"/>
      <c r="O65" s="132"/>
      <c r="P65" s="132"/>
      <c r="V65" s="151"/>
      <c r="W65" s="53"/>
    </row>
    <row r="66" spans="1:26" x14ac:dyDescent="0.25">
      <c r="A66" s="142"/>
      <c r="B66" s="248" t="s">
        <v>65</v>
      </c>
      <c r="C66" s="249"/>
      <c r="D66" s="249"/>
      <c r="E66" s="144">
        <f>'SO 14986'!L127</f>
        <v>0</v>
      </c>
      <c r="F66" s="144">
        <f>'SO 14986'!M127</f>
        <v>0</v>
      </c>
      <c r="G66" s="144">
        <f>'SO 14986'!I127</f>
        <v>0</v>
      </c>
      <c r="H66" s="145">
        <f>'SO 14986'!S127</f>
        <v>174.18</v>
      </c>
      <c r="I66" s="145">
        <f>'SO 14986'!V127</f>
        <v>0</v>
      </c>
      <c r="J66" s="146"/>
      <c r="K66" s="146"/>
      <c r="L66" s="146"/>
      <c r="M66" s="146"/>
      <c r="N66" s="146"/>
      <c r="O66" s="146"/>
      <c r="P66" s="146"/>
      <c r="Q66" s="147"/>
      <c r="R66" s="147"/>
      <c r="S66" s="147"/>
      <c r="T66" s="147"/>
      <c r="U66" s="147"/>
      <c r="V66" s="152"/>
      <c r="W66" s="217"/>
      <c r="X66" s="143"/>
      <c r="Y66" s="143"/>
      <c r="Z66" s="143"/>
    </row>
    <row r="67" spans="1:26" x14ac:dyDescent="0.25">
      <c r="A67" s="15"/>
      <c r="B67" s="42"/>
      <c r="C67" s="3"/>
      <c r="D67" s="3"/>
      <c r="E67" s="14"/>
      <c r="F67" s="14"/>
      <c r="G67" s="14"/>
      <c r="H67" s="153"/>
      <c r="I67" s="153"/>
      <c r="J67" s="153"/>
      <c r="K67" s="153"/>
      <c r="L67" s="153"/>
      <c r="M67" s="153"/>
      <c r="N67" s="153"/>
      <c r="O67" s="153"/>
      <c r="P67" s="153"/>
      <c r="Q67" s="11"/>
      <c r="R67" s="11"/>
      <c r="S67" s="11"/>
      <c r="T67" s="11"/>
      <c r="U67" s="11"/>
      <c r="V67" s="11"/>
      <c r="W67" s="53"/>
    </row>
    <row r="68" spans="1:26" x14ac:dyDescent="0.25">
      <c r="A68" s="15"/>
      <c r="B68" s="42"/>
      <c r="C68" s="3"/>
      <c r="D68" s="3"/>
      <c r="E68" s="14"/>
      <c r="F68" s="14"/>
      <c r="G68" s="14"/>
      <c r="H68" s="153"/>
      <c r="I68" s="153"/>
      <c r="J68" s="153"/>
      <c r="K68" s="153"/>
      <c r="L68" s="153"/>
      <c r="M68" s="153"/>
      <c r="N68" s="153"/>
      <c r="O68" s="153"/>
      <c r="P68" s="153"/>
      <c r="Q68" s="11"/>
      <c r="R68" s="11"/>
      <c r="S68" s="11"/>
      <c r="T68" s="11"/>
      <c r="U68" s="11"/>
      <c r="V68" s="11"/>
      <c r="W68" s="53"/>
    </row>
    <row r="69" spans="1:26" x14ac:dyDescent="0.25">
      <c r="A69" s="15"/>
      <c r="B69" s="38"/>
      <c r="C69" s="8"/>
      <c r="D69" s="8"/>
      <c r="E69" s="27"/>
      <c r="F69" s="27"/>
      <c r="G69" s="27"/>
      <c r="H69" s="154"/>
      <c r="I69" s="154"/>
      <c r="J69" s="154"/>
      <c r="K69" s="154"/>
      <c r="L69" s="154"/>
      <c r="M69" s="154"/>
      <c r="N69" s="154"/>
      <c r="O69" s="154"/>
      <c r="P69" s="154"/>
      <c r="Q69" s="16"/>
      <c r="R69" s="16"/>
      <c r="S69" s="16"/>
      <c r="T69" s="16"/>
      <c r="U69" s="16"/>
      <c r="V69" s="16"/>
      <c r="W69" s="53"/>
    </row>
    <row r="70" spans="1:26" ht="34.9" customHeight="1" x14ac:dyDescent="0.25">
      <c r="A70" s="1"/>
      <c r="B70" s="250" t="s">
        <v>66</v>
      </c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53"/>
    </row>
    <row r="71" spans="1:26" x14ac:dyDescent="0.25">
      <c r="A71" s="15"/>
      <c r="B71" s="97"/>
      <c r="C71" s="19"/>
      <c r="D71" s="19"/>
      <c r="E71" s="99"/>
      <c r="F71" s="99"/>
      <c r="G71" s="99"/>
      <c r="H71" s="168"/>
      <c r="I71" s="168"/>
      <c r="J71" s="168"/>
      <c r="K71" s="168"/>
      <c r="L71" s="168"/>
      <c r="M71" s="168"/>
      <c r="N71" s="168"/>
      <c r="O71" s="168"/>
      <c r="P71" s="168"/>
      <c r="Q71" s="20"/>
      <c r="R71" s="20"/>
      <c r="S71" s="20"/>
      <c r="T71" s="20"/>
      <c r="U71" s="20"/>
      <c r="V71" s="20"/>
      <c r="W71" s="53"/>
    </row>
    <row r="72" spans="1:26" ht="19.899999999999999" customHeight="1" x14ac:dyDescent="0.25">
      <c r="A72" s="203"/>
      <c r="B72" s="235" t="s">
        <v>21</v>
      </c>
      <c r="C72" s="236"/>
      <c r="D72" s="236"/>
      <c r="E72" s="237"/>
      <c r="F72" s="166"/>
      <c r="G72" s="166"/>
      <c r="H72" s="167" t="s">
        <v>77</v>
      </c>
      <c r="I72" s="241" t="s">
        <v>78</v>
      </c>
      <c r="J72" s="242"/>
      <c r="K72" s="242"/>
      <c r="L72" s="242"/>
      <c r="M72" s="242"/>
      <c r="N72" s="242"/>
      <c r="O72" s="242"/>
      <c r="P72" s="243"/>
      <c r="Q72" s="18"/>
      <c r="R72" s="18"/>
      <c r="S72" s="18"/>
      <c r="T72" s="18"/>
      <c r="U72" s="18"/>
      <c r="V72" s="18"/>
      <c r="W72" s="53"/>
    </row>
    <row r="73" spans="1:26" ht="19.899999999999999" customHeight="1" x14ac:dyDescent="0.25">
      <c r="A73" s="203"/>
      <c r="B73" s="238" t="s">
        <v>22</v>
      </c>
      <c r="C73" s="239"/>
      <c r="D73" s="239"/>
      <c r="E73" s="240"/>
      <c r="F73" s="162"/>
      <c r="G73" s="162"/>
      <c r="H73" s="163" t="s">
        <v>16</v>
      </c>
      <c r="I73" s="163"/>
      <c r="J73" s="153"/>
      <c r="K73" s="153"/>
      <c r="L73" s="153"/>
      <c r="M73" s="153"/>
      <c r="N73" s="153"/>
      <c r="O73" s="153"/>
      <c r="P73" s="153"/>
      <c r="Q73" s="11"/>
      <c r="R73" s="11"/>
      <c r="S73" s="11"/>
      <c r="T73" s="11"/>
      <c r="U73" s="11"/>
      <c r="V73" s="11"/>
      <c r="W73" s="53"/>
    </row>
    <row r="74" spans="1:26" ht="19.899999999999999" customHeight="1" x14ac:dyDescent="0.25">
      <c r="A74" s="203"/>
      <c r="B74" s="238" t="s">
        <v>23</v>
      </c>
      <c r="C74" s="239"/>
      <c r="D74" s="239"/>
      <c r="E74" s="240"/>
      <c r="F74" s="162"/>
      <c r="G74" s="162"/>
      <c r="H74" s="163" t="s">
        <v>79</v>
      </c>
      <c r="I74" s="163" t="s">
        <v>20</v>
      </c>
      <c r="J74" s="153"/>
      <c r="K74" s="153"/>
      <c r="L74" s="153"/>
      <c r="M74" s="153"/>
      <c r="N74" s="153"/>
      <c r="O74" s="153"/>
      <c r="P74" s="153"/>
      <c r="Q74" s="11"/>
      <c r="R74" s="11"/>
      <c r="S74" s="11"/>
      <c r="T74" s="11"/>
      <c r="U74" s="11"/>
      <c r="V74" s="11"/>
      <c r="W74" s="53"/>
    </row>
    <row r="75" spans="1:26" ht="19.899999999999999" customHeight="1" x14ac:dyDescent="0.25">
      <c r="A75" s="15"/>
      <c r="B75" s="207" t="s">
        <v>80</v>
      </c>
      <c r="C75" s="3"/>
      <c r="D75" s="3"/>
      <c r="E75" s="14"/>
      <c r="F75" s="14"/>
      <c r="G75" s="14"/>
      <c r="H75" s="153"/>
      <c r="I75" s="153"/>
      <c r="J75" s="153"/>
      <c r="K75" s="153"/>
      <c r="L75" s="153"/>
      <c r="M75" s="153"/>
      <c r="N75" s="153"/>
      <c r="O75" s="153"/>
      <c r="P75" s="153"/>
      <c r="Q75" s="11"/>
      <c r="R75" s="11"/>
      <c r="S75" s="11"/>
      <c r="T75" s="11"/>
      <c r="U75" s="11"/>
      <c r="V75" s="11"/>
      <c r="W75" s="53"/>
    </row>
    <row r="76" spans="1:26" ht="19.899999999999999" customHeight="1" x14ac:dyDescent="0.25">
      <c r="A76" s="15"/>
      <c r="B76" s="207" t="s">
        <v>14</v>
      </c>
      <c r="C76" s="3"/>
      <c r="D76" s="3"/>
      <c r="E76" s="14"/>
      <c r="F76" s="14"/>
      <c r="G76" s="14"/>
      <c r="H76" s="153"/>
      <c r="I76" s="153"/>
      <c r="J76" s="153"/>
      <c r="K76" s="153"/>
      <c r="L76" s="153"/>
      <c r="M76" s="153"/>
      <c r="N76" s="153"/>
      <c r="O76" s="153"/>
      <c r="P76" s="153"/>
      <c r="Q76" s="11"/>
      <c r="R76" s="11"/>
      <c r="S76" s="11"/>
      <c r="T76" s="11"/>
      <c r="U76" s="11"/>
      <c r="V76" s="11"/>
      <c r="W76" s="53"/>
    </row>
    <row r="77" spans="1:26" ht="19.899999999999999" customHeight="1" x14ac:dyDescent="0.25">
      <c r="A77" s="15"/>
      <c r="B77" s="42"/>
      <c r="C77" s="3"/>
      <c r="D77" s="3"/>
      <c r="E77" s="14"/>
      <c r="F77" s="14"/>
      <c r="G77" s="14"/>
      <c r="H77" s="153"/>
      <c r="I77" s="153"/>
      <c r="J77" s="153"/>
      <c r="K77" s="153"/>
      <c r="L77" s="153"/>
      <c r="M77" s="153"/>
      <c r="N77" s="153"/>
      <c r="O77" s="153"/>
      <c r="P77" s="153"/>
      <c r="Q77" s="11"/>
      <c r="R77" s="11"/>
      <c r="S77" s="11"/>
      <c r="T77" s="11"/>
      <c r="U77" s="11"/>
      <c r="V77" s="11"/>
      <c r="W77" s="53"/>
    </row>
    <row r="78" spans="1:26" ht="19.899999999999999" customHeight="1" x14ac:dyDescent="0.25">
      <c r="A78" s="15"/>
      <c r="B78" s="42"/>
      <c r="C78" s="3"/>
      <c r="D78" s="3"/>
      <c r="E78" s="14"/>
      <c r="F78" s="14"/>
      <c r="G78" s="14"/>
      <c r="H78" s="153"/>
      <c r="I78" s="153"/>
      <c r="J78" s="153"/>
      <c r="K78" s="153"/>
      <c r="L78" s="153"/>
      <c r="M78" s="153"/>
      <c r="N78" s="153"/>
      <c r="O78" s="153"/>
      <c r="P78" s="153"/>
      <c r="Q78" s="11"/>
      <c r="R78" s="11"/>
      <c r="S78" s="11"/>
      <c r="T78" s="11"/>
      <c r="U78" s="11"/>
      <c r="V78" s="11"/>
      <c r="W78" s="53"/>
    </row>
    <row r="79" spans="1:26" ht="19.899999999999999" customHeight="1" x14ac:dyDescent="0.25">
      <c r="A79" s="15"/>
      <c r="B79" s="209" t="s">
        <v>57</v>
      </c>
      <c r="C79" s="164"/>
      <c r="D79" s="164"/>
      <c r="E79" s="14"/>
      <c r="F79" s="14"/>
      <c r="G79" s="14"/>
      <c r="H79" s="153"/>
      <c r="I79" s="153"/>
      <c r="J79" s="153"/>
      <c r="K79" s="153"/>
      <c r="L79" s="153"/>
      <c r="M79" s="153"/>
      <c r="N79" s="153"/>
      <c r="O79" s="153"/>
      <c r="P79" s="153"/>
      <c r="Q79" s="11"/>
      <c r="R79" s="11"/>
      <c r="S79" s="11"/>
      <c r="T79" s="11"/>
      <c r="U79" s="11"/>
      <c r="V79" s="11"/>
      <c r="W79" s="53"/>
    </row>
    <row r="80" spans="1:26" x14ac:dyDescent="0.25">
      <c r="A80" s="2"/>
      <c r="B80" s="210" t="s">
        <v>67</v>
      </c>
      <c r="C80" s="128" t="s">
        <v>68</v>
      </c>
      <c r="D80" s="128" t="s">
        <v>69</v>
      </c>
      <c r="E80" s="155"/>
      <c r="F80" s="155" t="s">
        <v>70</v>
      </c>
      <c r="G80" s="155" t="s">
        <v>71</v>
      </c>
      <c r="H80" s="156" t="s">
        <v>72</v>
      </c>
      <c r="I80" s="156" t="s">
        <v>73</v>
      </c>
      <c r="J80" s="156"/>
      <c r="K80" s="156"/>
      <c r="L80" s="156"/>
      <c r="M80" s="156"/>
      <c r="N80" s="156"/>
      <c r="O80" s="156"/>
      <c r="P80" s="156" t="s">
        <v>74</v>
      </c>
      <c r="Q80" s="157"/>
      <c r="R80" s="157"/>
      <c r="S80" s="128" t="s">
        <v>75</v>
      </c>
      <c r="T80" s="158"/>
      <c r="U80" s="158"/>
      <c r="V80" s="128" t="s">
        <v>76</v>
      </c>
      <c r="W80" s="53"/>
    </row>
    <row r="81" spans="1:26" x14ac:dyDescent="0.25">
      <c r="A81" s="10"/>
      <c r="B81" s="211"/>
      <c r="C81" s="169"/>
      <c r="D81" s="244" t="s">
        <v>58</v>
      </c>
      <c r="E81" s="244"/>
      <c r="F81" s="134"/>
      <c r="G81" s="170"/>
      <c r="H81" s="134"/>
      <c r="I81" s="134"/>
      <c r="J81" s="135"/>
      <c r="K81" s="135"/>
      <c r="L81" s="135"/>
      <c r="M81" s="135"/>
      <c r="N81" s="135"/>
      <c r="O81" s="135"/>
      <c r="P81" s="135"/>
      <c r="Q81" s="133"/>
      <c r="R81" s="133"/>
      <c r="S81" s="133"/>
      <c r="T81" s="133"/>
      <c r="U81" s="133"/>
      <c r="V81" s="196"/>
      <c r="W81" s="217"/>
      <c r="X81" s="137"/>
      <c r="Y81" s="137"/>
      <c r="Z81" s="137"/>
    </row>
    <row r="82" spans="1:26" x14ac:dyDescent="0.25">
      <c r="A82" s="10"/>
      <c r="B82" s="212"/>
      <c r="C82" s="172">
        <v>1</v>
      </c>
      <c r="D82" s="230" t="s">
        <v>59</v>
      </c>
      <c r="E82" s="230"/>
      <c r="F82" s="138"/>
      <c r="G82" s="171"/>
      <c r="H82" s="138"/>
      <c r="I82" s="138"/>
      <c r="J82" s="139"/>
      <c r="K82" s="139"/>
      <c r="L82" s="139"/>
      <c r="M82" s="139"/>
      <c r="N82" s="139"/>
      <c r="O82" s="139"/>
      <c r="P82" s="139"/>
      <c r="Q82" s="10"/>
      <c r="R82" s="10"/>
      <c r="S82" s="10"/>
      <c r="T82" s="10"/>
      <c r="U82" s="10"/>
      <c r="V82" s="197"/>
      <c r="W82" s="217"/>
      <c r="X82" s="137"/>
      <c r="Y82" s="137"/>
      <c r="Z82" s="137"/>
    </row>
    <row r="83" spans="1:26" ht="25.15" customHeight="1" x14ac:dyDescent="0.25">
      <c r="A83" s="179"/>
      <c r="B83" s="213">
        <v>1</v>
      </c>
      <c r="C83" s="180" t="s">
        <v>81</v>
      </c>
      <c r="D83" s="233" t="s">
        <v>82</v>
      </c>
      <c r="E83" s="233"/>
      <c r="F83" s="174" t="s">
        <v>83</v>
      </c>
      <c r="G83" s="175">
        <v>7.92</v>
      </c>
      <c r="H83" s="174"/>
      <c r="I83" s="174">
        <f t="shared" ref="I83:I88" si="0">ROUND(G83*(H83),2)</f>
        <v>0</v>
      </c>
      <c r="J83" s="176">
        <f t="shared" ref="J83:J88" si="1">ROUND(G83*(N83),2)</f>
        <v>209.48</v>
      </c>
      <c r="K83" s="177">
        <f t="shared" ref="K83:K88" si="2">ROUND(G83*(O83),2)</f>
        <v>0</v>
      </c>
      <c r="L83" s="177">
        <f t="shared" ref="L83:L88" si="3">ROUND(G83*(H83),2)</f>
        <v>0</v>
      </c>
      <c r="M83" s="177"/>
      <c r="N83" s="177">
        <v>26.45</v>
      </c>
      <c r="O83" s="177"/>
      <c r="P83" s="181"/>
      <c r="Q83" s="181"/>
      <c r="R83" s="181"/>
      <c r="S83" s="182">
        <f t="shared" ref="S83:S88" si="4">ROUND(G83*(P83),3)</f>
        <v>0</v>
      </c>
      <c r="T83" s="178"/>
      <c r="U83" s="178"/>
      <c r="V83" s="198"/>
      <c r="W83" s="53"/>
      <c r="Z83">
        <v>0</v>
      </c>
    </row>
    <row r="84" spans="1:26" ht="25.15" customHeight="1" x14ac:dyDescent="0.25">
      <c r="A84" s="179"/>
      <c r="B84" s="213">
        <v>2</v>
      </c>
      <c r="C84" s="180" t="s">
        <v>84</v>
      </c>
      <c r="D84" s="233" t="s">
        <v>85</v>
      </c>
      <c r="E84" s="233"/>
      <c r="F84" s="174" t="s">
        <v>83</v>
      </c>
      <c r="G84" s="175">
        <v>3.96</v>
      </c>
      <c r="H84" s="174"/>
      <c r="I84" s="174">
        <f t="shared" si="0"/>
        <v>0</v>
      </c>
      <c r="J84" s="176">
        <f t="shared" si="1"/>
        <v>29.62</v>
      </c>
      <c r="K84" s="177">
        <f t="shared" si="2"/>
        <v>0</v>
      </c>
      <c r="L84" s="177">
        <f t="shared" si="3"/>
        <v>0</v>
      </c>
      <c r="M84" s="177"/>
      <c r="N84" s="177">
        <v>7.48</v>
      </c>
      <c r="O84" s="177"/>
      <c r="P84" s="181"/>
      <c r="Q84" s="181"/>
      <c r="R84" s="181"/>
      <c r="S84" s="182">
        <f t="shared" si="4"/>
        <v>0</v>
      </c>
      <c r="T84" s="178"/>
      <c r="U84" s="178"/>
      <c r="V84" s="198"/>
      <c r="W84" s="53"/>
      <c r="Z84">
        <v>0</v>
      </c>
    </row>
    <row r="85" spans="1:26" ht="25.15" customHeight="1" x14ac:dyDescent="0.25">
      <c r="A85" s="179"/>
      <c r="B85" s="213">
        <v>3</v>
      </c>
      <c r="C85" s="180" t="s">
        <v>86</v>
      </c>
      <c r="D85" s="233" t="s">
        <v>87</v>
      </c>
      <c r="E85" s="233"/>
      <c r="F85" s="174" t="s">
        <v>83</v>
      </c>
      <c r="G85" s="175">
        <v>21.456</v>
      </c>
      <c r="H85" s="174"/>
      <c r="I85" s="174">
        <f t="shared" si="0"/>
        <v>0</v>
      </c>
      <c r="J85" s="176">
        <f t="shared" si="1"/>
        <v>865.11</v>
      </c>
      <c r="K85" s="177">
        <f t="shared" si="2"/>
        <v>0</v>
      </c>
      <c r="L85" s="177">
        <f t="shared" si="3"/>
        <v>0</v>
      </c>
      <c r="M85" s="177"/>
      <c r="N85" s="177">
        <v>40.32</v>
      </c>
      <c r="O85" s="177"/>
      <c r="P85" s="181"/>
      <c r="Q85" s="181"/>
      <c r="R85" s="181"/>
      <c r="S85" s="182">
        <f t="shared" si="4"/>
        <v>0</v>
      </c>
      <c r="T85" s="178"/>
      <c r="U85" s="178"/>
      <c r="V85" s="198"/>
      <c r="W85" s="53"/>
      <c r="Z85">
        <v>0</v>
      </c>
    </row>
    <row r="86" spans="1:26" ht="25.15" customHeight="1" x14ac:dyDescent="0.25">
      <c r="A86" s="179"/>
      <c r="B86" s="213">
        <v>4</v>
      </c>
      <c r="C86" s="180" t="s">
        <v>88</v>
      </c>
      <c r="D86" s="233" t="s">
        <v>89</v>
      </c>
      <c r="E86" s="233"/>
      <c r="F86" s="174" t="s">
        <v>83</v>
      </c>
      <c r="G86" s="175">
        <v>10.728</v>
      </c>
      <c r="H86" s="174"/>
      <c r="I86" s="174">
        <f t="shared" si="0"/>
        <v>0</v>
      </c>
      <c r="J86" s="176">
        <f t="shared" si="1"/>
        <v>59</v>
      </c>
      <c r="K86" s="177">
        <f t="shared" si="2"/>
        <v>0</v>
      </c>
      <c r="L86" s="177">
        <f t="shared" si="3"/>
        <v>0</v>
      </c>
      <c r="M86" s="177"/>
      <c r="N86" s="177">
        <v>5.5</v>
      </c>
      <c r="O86" s="177"/>
      <c r="P86" s="181"/>
      <c r="Q86" s="181"/>
      <c r="R86" s="181"/>
      <c r="S86" s="182">
        <f t="shared" si="4"/>
        <v>0</v>
      </c>
      <c r="T86" s="178"/>
      <c r="U86" s="178"/>
      <c r="V86" s="198"/>
      <c r="W86" s="53"/>
      <c r="Z86">
        <v>0</v>
      </c>
    </row>
    <row r="87" spans="1:26" ht="25.15" customHeight="1" x14ac:dyDescent="0.25">
      <c r="A87" s="179"/>
      <c r="B87" s="213">
        <v>5</v>
      </c>
      <c r="C87" s="180" t="s">
        <v>90</v>
      </c>
      <c r="D87" s="233" t="s">
        <v>91</v>
      </c>
      <c r="E87" s="233"/>
      <c r="F87" s="174" t="s">
        <v>83</v>
      </c>
      <c r="G87" s="175">
        <v>29.376000000000001</v>
      </c>
      <c r="H87" s="174"/>
      <c r="I87" s="174">
        <f t="shared" si="0"/>
        <v>0</v>
      </c>
      <c r="J87" s="176">
        <f t="shared" si="1"/>
        <v>56.4</v>
      </c>
      <c r="K87" s="177">
        <f t="shared" si="2"/>
        <v>0</v>
      </c>
      <c r="L87" s="177">
        <f t="shared" si="3"/>
        <v>0</v>
      </c>
      <c r="M87" s="177"/>
      <c r="N87" s="177">
        <v>1.92</v>
      </c>
      <c r="O87" s="177"/>
      <c r="P87" s="181"/>
      <c r="Q87" s="181"/>
      <c r="R87" s="181"/>
      <c r="S87" s="182">
        <f t="shared" si="4"/>
        <v>0</v>
      </c>
      <c r="T87" s="178"/>
      <c r="U87" s="178"/>
      <c r="V87" s="198"/>
      <c r="W87" s="53"/>
      <c r="Z87">
        <v>0</v>
      </c>
    </row>
    <row r="88" spans="1:26" ht="25.15" customHeight="1" x14ac:dyDescent="0.25">
      <c r="A88" s="179"/>
      <c r="B88" s="213">
        <v>6</v>
      </c>
      <c r="C88" s="180" t="s">
        <v>92</v>
      </c>
      <c r="D88" s="233" t="s">
        <v>93</v>
      </c>
      <c r="E88" s="233"/>
      <c r="F88" s="174" t="s">
        <v>83</v>
      </c>
      <c r="G88" s="175">
        <v>29.376000000000001</v>
      </c>
      <c r="H88" s="174"/>
      <c r="I88" s="174">
        <f t="shared" si="0"/>
        <v>0</v>
      </c>
      <c r="J88" s="176">
        <f t="shared" si="1"/>
        <v>30.84</v>
      </c>
      <c r="K88" s="177">
        <f t="shared" si="2"/>
        <v>0</v>
      </c>
      <c r="L88" s="177">
        <f t="shared" si="3"/>
        <v>0</v>
      </c>
      <c r="M88" s="177"/>
      <c r="N88" s="177">
        <v>1.05</v>
      </c>
      <c r="O88" s="177"/>
      <c r="P88" s="181"/>
      <c r="Q88" s="181"/>
      <c r="R88" s="181"/>
      <c r="S88" s="182">
        <f t="shared" si="4"/>
        <v>0</v>
      </c>
      <c r="T88" s="178"/>
      <c r="U88" s="178"/>
      <c r="V88" s="198"/>
      <c r="W88" s="53"/>
      <c r="Z88">
        <v>0</v>
      </c>
    </row>
    <row r="89" spans="1:26" x14ac:dyDescent="0.25">
      <c r="A89" s="10"/>
      <c r="B89" s="212"/>
      <c r="C89" s="172">
        <v>1</v>
      </c>
      <c r="D89" s="230" t="s">
        <v>59</v>
      </c>
      <c r="E89" s="230"/>
      <c r="F89" s="138"/>
      <c r="G89" s="171"/>
      <c r="H89" s="138"/>
      <c r="I89" s="140">
        <f>ROUND((SUM(I82:I88))/1,2)</f>
        <v>0</v>
      </c>
      <c r="J89" s="139"/>
      <c r="K89" s="139"/>
      <c r="L89" s="139">
        <f>ROUND((SUM(L82:L88))/1,2)</f>
        <v>0</v>
      </c>
      <c r="M89" s="139">
        <f>ROUND((SUM(M82:M88))/1,2)</f>
        <v>0</v>
      </c>
      <c r="N89" s="139"/>
      <c r="O89" s="139"/>
      <c r="P89" s="139"/>
      <c r="Q89" s="10"/>
      <c r="R89" s="10"/>
      <c r="S89" s="10">
        <f>ROUND((SUM(S82:S88))/1,2)</f>
        <v>0</v>
      </c>
      <c r="T89" s="10"/>
      <c r="U89" s="10"/>
      <c r="V89" s="199">
        <f>ROUND((SUM(V82:V88))/1,2)</f>
        <v>0</v>
      </c>
      <c r="W89" s="217"/>
      <c r="X89" s="137"/>
      <c r="Y89" s="137"/>
      <c r="Z89" s="137"/>
    </row>
    <row r="90" spans="1:26" x14ac:dyDescent="0.25">
      <c r="A90" s="1"/>
      <c r="B90" s="208"/>
      <c r="C90" s="1"/>
      <c r="D90" s="1"/>
      <c r="E90" s="131"/>
      <c r="F90" s="131"/>
      <c r="G90" s="165"/>
      <c r="H90" s="131"/>
      <c r="I90" s="131"/>
      <c r="J90" s="132"/>
      <c r="K90" s="132"/>
      <c r="L90" s="132"/>
      <c r="M90" s="132"/>
      <c r="N90" s="132"/>
      <c r="O90" s="132"/>
      <c r="P90" s="132"/>
      <c r="Q90" s="1"/>
      <c r="R90" s="1"/>
      <c r="S90" s="1"/>
      <c r="T90" s="1"/>
      <c r="U90" s="1"/>
      <c r="V90" s="200"/>
      <c r="W90" s="53"/>
    </row>
    <row r="91" spans="1:26" x14ac:dyDescent="0.25">
      <c r="A91" s="10"/>
      <c r="B91" s="212"/>
      <c r="C91" s="172">
        <v>2</v>
      </c>
      <c r="D91" s="230" t="s">
        <v>60</v>
      </c>
      <c r="E91" s="230"/>
      <c r="F91" s="10"/>
      <c r="G91" s="171"/>
      <c r="H91" s="138"/>
      <c r="I91" s="138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97"/>
      <c r="W91" s="217"/>
      <c r="X91" s="137"/>
      <c r="Y91" s="137"/>
      <c r="Z91" s="137"/>
    </row>
    <row r="92" spans="1:26" ht="25.15" customHeight="1" x14ac:dyDescent="0.25">
      <c r="A92" s="179"/>
      <c r="B92" s="213">
        <v>7</v>
      </c>
      <c r="C92" s="180" t="s">
        <v>94</v>
      </c>
      <c r="D92" s="233" t="s">
        <v>95</v>
      </c>
      <c r="E92" s="233"/>
      <c r="F92" s="173" t="s">
        <v>83</v>
      </c>
      <c r="G92" s="175">
        <v>3.2640000000000002</v>
      </c>
      <c r="H92" s="174"/>
      <c r="I92" s="174">
        <f t="shared" ref="I92:I98" si="5">ROUND(G92*(H92),2)</f>
        <v>0</v>
      </c>
      <c r="J92" s="173">
        <f t="shared" ref="J92:J98" si="6">ROUND(G92*(N92),2)</f>
        <v>92.99</v>
      </c>
      <c r="K92" s="178">
        <f t="shared" ref="K92:K98" si="7">ROUND(G92*(O92),2)</f>
        <v>0</v>
      </c>
      <c r="L92" s="178">
        <f t="shared" ref="L92:L98" si="8">ROUND(G92*(H92),2)</f>
        <v>0</v>
      </c>
      <c r="M92" s="178"/>
      <c r="N92" s="178">
        <v>28.49</v>
      </c>
      <c r="O92" s="178"/>
      <c r="P92" s="183">
        <v>1.93971</v>
      </c>
      <c r="Q92" s="181"/>
      <c r="R92" s="181">
        <v>1.93971</v>
      </c>
      <c r="S92" s="182">
        <f t="shared" ref="S92:S98" si="9">ROUND(G92*(P92),3)</f>
        <v>6.3310000000000004</v>
      </c>
      <c r="T92" s="178"/>
      <c r="U92" s="178"/>
      <c r="V92" s="198"/>
      <c r="W92" s="53"/>
      <c r="Z92">
        <v>0</v>
      </c>
    </row>
    <row r="93" spans="1:26" ht="25.15" customHeight="1" x14ac:dyDescent="0.25">
      <c r="A93" s="179"/>
      <c r="B93" s="213">
        <v>8</v>
      </c>
      <c r="C93" s="180" t="s">
        <v>96</v>
      </c>
      <c r="D93" s="233" t="s">
        <v>97</v>
      </c>
      <c r="E93" s="233"/>
      <c r="F93" s="173" t="s">
        <v>83</v>
      </c>
      <c r="G93" s="175">
        <v>5.5</v>
      </c>
      <c r="H93" s="174"/>
      <c r="I93" s="174">
        <f t="shared" si="5"/>
        <v>0</v>
      </c>
      <c r="J93" s="173">
        <f t="shared" si="6"/>
        <v>894.19</v>
      </c>
      <c r="K93" s="178">
        <f t="shared" si="7"/>
        <v>0</v>
      </c>
      <c r="L93" s="178">
        <f t="shared" si="8"/>
        <v>0</v>
      </c>
      <c r="M93" s="178"/>
      <c r="N93" s="178">
        <v>162.58000000000001</v>
      </c>
      <c r="O93" s="178"/>
      <c r="P93" s="183">
        <v>2.0128499999999998</v>
      </c>
      <c r="Q93" s="181"/>
      <c r="R93" s="181">
        <v>2.0128499999999998</v>
      </c>
      <c r="S93" s="182">
        <f t="shared" si="9"/>
        <v>11.071</v>
      </c>
      <c r="T93" s="178"/>
      <c r="U93" s="178"/>
      <c r="V93" s="198"/>
      <c r="W93" s="53"/>
      <c r="Z93">
        <v>0</v>
      </c>
    </row>
    <row r="94" spans="1:26" ht="25.15" customHeight="1" x14ac:dyDescent="0.25">
      <c r="A94" s="179"/>
      <c r="B94" s="213">
        <v>9</v>
      </c>
      <c r="C94" s="180" t="s">
        <v>98</v>
      </c>
      <c r="D94" s="233" t="s">
        <v>99</v>
      </c>
      <c r="E94" s="233"/>
      <c r="F94" s="173" t="s">
        <v>83</v>
      </c>
      <c r="G94" s="175">
        <v>7.2859999999999996</v>
      </c>
      <c r="H94" s="174"/>
      <c r="I94" s="174">
        <f t="shared" si="5"/>
        <v>0</v>
      </c>
      <c r="J94" s="173">
        <f t="shared" si="6"/>
        <v>629.22</v>
      </c>
      <c r="K94" s="178">
        <f t="shared" si="7"/>
        <v>0</v>
      </c>
      <c r="L94" s="178">
        <f t="shared" si="8"/>
        <v>0</v>
      </c>
      <c r="M94" s="178"/>
      <c r="N94" s="178">
        <v>86.36</v>
      </c>
      <c r="O94" s="178"/>
      <c r="P94" s="183">
        <v>2.4178999999999999</v>
      </c>
      <c r="Q94" s="181"/>
      <c r="R94" s="181">
        <v>2.4178999999999999</v>
      </c>
      <c r="S94" s="182">
        <f t="shared" si="9"/>
        <v>17.617000000000001</v>
      </c>
      <c r="T94" s="178"/>
      <c r="U94" s="178"/>
      <c r="V94" s="198"/>
      <c r="W94" s="53"/>
      <c r="Z94">
        <v>0</v>
      </c>
    </row>
    <row r="95" spans="1:26" ht="34.9" customHeight="1" x14ac:dyDescent="0.25">
      <c r="A95" s="179"/>
      <c r="B95" s="213">
        <v>10</v>
      </c>
      <c r="C95" s="180" t="s">
        <v>100</v>
      </c>
      <c r="D95" s="233" t="s">
        <v>101</v>
      </c>
      <c r="E95" s="233"/>
      <c r="F95" s="173" t="s">
        <v>102</v>
      </c>
      <c r="G95" s="175">
        <v>0.193</v>
      </c>
      <c r="H95" s="174"/>
      <c r="I95" s="174">
        <f t="shared" si="5"/>
        <v>0</v>
      </c>
      <c r="J95" s="173">
        <f t="shared" si="6"/>
        <v>119.52</v>
      </c>
      <c r="K95" s="178">
        <f t="shared" si="7"/>
        <v>0</v>
      </c>
      <c r="L95" s="178">
        <f t="shared" si="8"/>
        <v>0</v>
      </c>
      <c r="M95" s="178"/>
      <c r="N95" s="178">
        <v>619.27</v>
      </c>
      <c r="O95" s="178"/>
      <c r="P95" s="183">
        <v>1.002</v>
      </c>
      <c r="Q95" s="181"/>
      <c r="R95" s="181">
        <v>1.002</v>
      </c>
      <c r="S95" s="182">
        <f t="shared" si="9"/>
        <v>0.193</v>
      </c>
      <c r="T95" s="178"/>
      <c r="U95" s="178"/>
      <c r="V95" s="198"/>
      <c r="W95" s="53"/>
      <c r="Z95">
        <v>0</v>
      </c>
    </row>
    <row r="96" spans="1:26" ht="25.15" customHeight="1" x14ac:dyDescent="0.25">
      <c r="A96" s="179"/>
      <c r="B96" s="213">
        <v>11</v>
      </c>
      <c r="C96" s="180" t="s">
        <v>103</v>
      </c>
      <c r="D96" s="233" t="s">
        <v>104</v>
      </c>
      <c r="E96" s="233"/>
      <c r="F96" s="173" t="s">
        <v>83</v>
      </c>
      <c r="G96" s="175">
        <v>19.739999999999998</v>
      </c>
      <c r="H96" s="174"/>
      <c r="I96" s="174">
        <f t="shared" si="5"/>
        <v>0</v>
      </c>
      <c r="J96" s="173">
        <f t="shared" si="6"/>
        <v>1701.98</v>
      </c>
      <c r="K96" s="178">
        <f t="shared" si="7"/>
        <v>0</v>
      </c>
      <c r="L96" s="178">
        <f t="shared" si="8"/>
        <v>0</v>
      </c>
      <c r="M96" s="178"/>
      <c r="N96" s="178">
        <v>86.22</v>
      </c>
      <c r="O96" s="178"/>
      <c r="P96" s="183">
        <v>2.4193210559999998</v>
      </c>
      <c r="Q96" s="181"/>
      <c r="R96" s="181">
        <v>2.4193210559999998</v>
      </c>
      <c r="S96" s="182">
        <f t="shared" si="9"/>
        <v>47.756999999999998</v>
      </c>
      <c r="T96" s="178"/>
      <c r="U96" s="178"/>
      <c r="V96" s="198"/>
      <c r="W96" s="53"/>
      <c r="Z96">
        <v>0</v>
      </c>
    </row>
    <row r="97" spans="1:26" ht="25.15" customHeight="1" x14ac:dyDescent="0.25">
      <c r="A97" s="179"/>
      <c r="B97" s="213">
        <v>12</v>
      </c>
      <c r="C97" s="180" t="s">
        <v>105</v>
      </c>
      <c r="D97" s="233" t="s">
        <v>106</v>
      </c>
      <c r="E97" s="233"/>
      <c r="F97" s="173" t="s">
        <v>107</v>
      </c>
      <c r="G97" s="175">
        <v>59.6</v>
      </c>
      <c r="H97" s="174"/>
      <c r="I97" s="174">
        <f t="shared" si="5"/>
        <v>0</v>
      </c>
      <c r="J97" s="173">
        <f t="shared" si="6"/>
        <v>1021.54</v>
      </c>
      <c r="K97" s="178">
        <f t="shared" si="7"/>
        <v>0</v>
      </c>
      <c r="L97" s="178">
        <f t="shared" si="8"/>
        <v>0</v>
      </c>
      <c r="M97" s="178"/>
      <c r="N97" s="178">
        <v>17.14</v>
      </c>
      <c r="O97" s="178"/>
      <c r="P97" s="183">
        <v>4.1311760000000003E-3</v>
      </c>
      <c r="Q97" s="181"/>
      <c r="R97" s="181">
        <v>4.1311760000000003E-3</v>
      </c>
      <c r="S97" s="182">
        <f t="shared" si="9"/>
        <v>0.246</v>
      </c>
      <c r="T97" s="178"/>
      <c r="U97" s="178"/>
      <c r="V97" s="198"/>
      <c r="W97" s="53"/>
      <c r="Z97">
        <v>0</v>
      </c>
    </row>
    <row r="98" spans="1:26" ht="25.15" customHeight="1" x14ac:dyDescent="0.25">
      <c r="A98" s="179"/>
      <c r="B98" s="213">
        <v>13</v>
      </c>
      <c r="C98" s="180" t="s">
        <v>108</v>
      </c>
      <c r="D98" s="233" t="s">
        <v>109</v>
      </c>
      <c r="E98" s="233"/>
      <c r="F98" s="173" t="s">
        <v>107</v>
      </c>
      <c r="G98" s="175">
        <v>59.6</v>
      </c>
      <c r="H98" s="174"/>
      <c r="I98" s="174">
        <f t="shared" si="5"/>
        <v>0</v>
      </c>
      <c r="J98" s="173">
        <f t="shared" si="6"/>
        <v>356.41</v>
      </c>
      <c r="K98" s="178">
        <f t="shared" si="7"/>
        <v>0</v>
      </c>
      <c r="L98" s="178">
        <f t="shared" si="8"/>
        <v>0</v>
      </c>
      <c r="M98" s="178"/>
      <c r="N98" s="178">
        <v>5.98</v>
      </c>
      <c r="O98" s="178"/>
      <c r="P98" s="181"/>
      <c r="Q98" s="181"/>
      <c r="R98" s="181"/>
      <c r="S98" s="182">
        <f t="shared" si="9"/>
        <v>0</v>
      </c>
      <c r="T98" s="178"/>
      <c r="U98" s="178"/>
      <c r="V98" s="198"/>
      <c r="W98" s="53"/>
      <c r="Z98">
        <v>0</v>
      </c>
    </row>
    <row r="99" spans="1:26" x14ac:dyDescent="0.25">
      <c r="A99" s="10"/>
      <c r="B99" s="212"/>
      <c r="C99" s="172">
        <v>2</v>
      </c>
      <c r="D99" s="230" t="s">
        <v>60</v>
      </c>
      <c r="E99" s="230"/>
      <c r="F99" s="10"/>
      <c r="G99" s="171"/>
      <c r="H99" s="138"/>
      <c r="I99" s="140">
        <f>ROUND((SUM(I91:I98))/1,2)</f>
        <v>0</v>
      </c>
      <c r="J99" s="10"/>
      <c r="K99" s="10"/>
      <c r="L99" s="10">
        <f>ROUND((SUM(L91:L98))/1,2)</f>
        <v>0</v>
      </c>
      <c r="M99" s="10">
        <f>ROUND((SUM(M91:M98))/1,2)</f>
        <v>0</v>
      </c>
      <c r="N99" s="10"/>
      <c r="O99" s="10"/>
      <c r="P99" s="10"/>
      <c r="Q99" s="10"/>
      <c r="R99" s="10"/>
      <c r="S99" s="10">
        <f>ROUND((SUM(S91:S98))/1,2)</f>
        <v>83.22</v>
      </c>
      <c r="T99" s="10"/>
      <c r="U99" s="10"/>
      <c r="V99" s="199">
        <f>ROUND((SUM(V91:V98))/1,2)</f>
        <v>0</v>
      </c>
      <c r="W99" s="217"/>
      <c r="X99" s="137"/>
      <c r="Y99" s="137"/>
      <c r="Z99" s="137"/>
    </row>
    <row r="100" spans="1:26" x14ac:dyDescent="0.25">
      <c r="A100" s="1"/>
      <c r="B100" s="208"/>
      <c r="C100" s="1"/>
      <c r="D100" s="1"/>
      <c r="E100" s="1"/>
      <c r="F100" s="1"/>
      <c r="G100" s="165"/>
      <c r="H100" s="131"/>
      <c r="I100" s="13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200"/>
      <c r="W100" s="53"/>
    </row>
    <row r="101" spans="1:26" x14ac:dyDescent="0.25">
      <c r="A101" s="10"/>
      <c r="B101" s="212"/>
      <c r="C101" s="172">
        <v>3</v>
      </c>
      <c r="D101" s="230" t="s">
        <v>61</v>
      </c>
      <c r="E101" s="230"/>
      <c r="F101" s="10"/>
      <c r="G101" s="171"/>
      <c r="H101" s="138"/>
      <c r="I101" s="138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97"/>
      <c r="W101" s="217"/>
      <c r="X101" s="137"/>
      <c r="Y101" s="137"/>
      <c r="Z101" s="137"/>
    </row>
    <row r="102" spans="1:26" ht="25.15" customHeight="1" x14ac:dyDescent="0.25">
      <c r="A102" s="179"/>
      <c r="B102" s="213">
        <v>14</v>
      </c>
      <c r="C102" s="180" t="s">
        <v>110</v>
      </c>
      <c r="D102" s="233" t="s">
        <v>111</v>
      </c>
      <c r="E102" s="233"/>
      <c r="F102" s="173" t="s">
        <v>112</v>
      </c>
      <c r="G102" s="175">
        <v>149</v>
      </c>
      <c r="H102" s="174"/>
      <c r="I102" s="174">
        <f t="shared" ref="I102:I109" si="10">ROUND(G102*(H102),2)</f>
        <v>0</v>
      </c>
      <c r="J102" s="173">
        <f t="shared" ref="J102:J109" si="11">ROUND(G102*(N102),2)</f>
        <v>1363.35</v>
      </c>
      <c r="K102" s="178">
        <f t="shared" ref="K102:K109" si="12">ROUND(G102*(O102),2)</f>
        <v>0</v>
      </c>
      <c r="L102" s="178">
        <f>ROUND(G102*(H102),2)</f>
        <v>0</v>
      </c>
      <c r="M102" s="178"/>
      <c r="N102" s="178">
        <v>9.15</v>
      </c>
      <c r="O102" s="178"/>
      <c r="P102" s="181"/>
      <c r="Q102" s="181"/>
      <c r="R102" s="181"/>
      <c r="S102" s="182">
        <f t="shared" ref="S102:S109" si="13">ROUND(G102*(P102),3)</f>
        <v>0</v>
      </c>
      <c r="T102" s="178"/>
      <c r="U102" s="178"/>
      <c r="V102" s="198"/>
      <c r="W102" s="53"/>
      <c r="Z102">
        <v>0</v>
      </c>
    </row>
    <row r="103" spans="1:26" ht="25.15" customHeight="1" x14ac:dyDescent="0.25">
      <c r="A103" s="179"/>
      <c r="B103" s="213">
        <v>15</v>
      </c>
      <c r="C103" s="180" t="s">
        <v>113</v>
      </c>
      <c r="D103" s="233" t="s">
        <v>114</v>
      </c>
      <c r="E103" s="233"/>
      <c r="F103" s="173" t="s">
        <v>112</v>
      </c>
      <c r="G103" s="175">
        <v>10</v>
      </c>
      <c r="H103" s="174"/>
      <c r="I103" s="174">
        <f t="shared" si="10"/>
        <v>0</v>
      </c>
      <c r="J103" s="173">
        <f t="shared" si="11"/>
        <v>48.1</v>
      </c>
      <c r="K103" s="178">
        <f t="shared" si="12"/>
        <v>0</v>
      </c>
      <c r="L103" s="178">
        <f>ROUND(G103*(H103),2)</f>
        <v>0</v>
      </c>
      <c r="M103" s="178"/>
      <c r="N103" s="178">
        <v>4.8100000000000005</v>
      </c>
      <c r="O103" s="178"/>
      <c r="P103" s="183">
        <v>4.2300000000000003E-3</v>
      </c>
      <c r="Q103" s="181"/>
      <c r="R103" s="181">
        <v>4.2300000000000003E-3</v>
      </c>
      <c r="S103" s="182">
        <f t="shared" si="13"/>
        <v>4.2000000000000003E-2</v>
      </c>
      <c r="T103" s="178"/>
      <c r="U103" s="178"/>
      <c r="V103" s="198"/>
      <c r="W103" s="53"/>
      <c r="Z103">
        <v>0</v>
      </c>
    </row>
    <row r="104" spans="1:26" ht="25.15" customHeight="1" x14ac:dyDescent="0.25">
      <c r="A104" s="179"/>
      <c r="B104" s="213">
        <v>16</v>
      </c>
      <c r="C104" s="180" t="s">
        <v>115</v>
      </c>
      <c r="D104" s="233" t="s">
        <v>116</v>
      </c>
      <c r="E104" s="233"/>
      <c r="F104" s="173" t="s">
        <v>112</v>
      </c>
      <c r="G104" s="175">
        <v>596</v>
      </c>
      <c r="H104" s="174"/>
      <c r="I104" s="174">
        <f t="shared" si="10"/>
        <v>0</v>
      </c>
      <c r="J104" s="173">
        <f t="shared" si="11"/>
        <v>3045.56</v>
      </c>
      <c r="K104" s="178">
        <f t="shared" si="12"/>
        <v>0</v>
      </c>
      <c r="L104" s="178">
        <f>ROUND(G104*(H104),2)</f>
        <v>0</v>
      </c>
      <c r="M104" s="178"/>
      <c r="N104" s="178">
        <v>5.1100000000000003</v>
      </c>
      <c r="O104" s="178"/>
      <c r="P104" s="183">
        <v>6.3381000000000002E-3</v>
      </c>
      <c r="Q104" s="181"/>
      <c r="R104" s="181">
        <v>6.3381000000000002E-3</v>
      </c>
      <c r="S104" s="182">
        <f t="shared" si="13"/>
        <v>3.778</v>
      </c>
      <c r="T104" s="178"/>
      <c r="U104" s="178"/>
      <c r="V104" s="198"/>
      <c r="W104" s="53"/>
      <c r="Z104">
        <v>0</v>
      </c>
    </row>
    <row r="105" spans="1:26" ht="25.15" customHeight="1" x14ac:dyDescent="0.25">
      <c r="A105" s="179"/>
      <c r="B105" s="214">
        <v>17</v>
      </c>
      <c r="C105" s="188" t="s">
        <v>117</v>
      </c>
      <c r="D105" s="234" t="s">
        <v>118</v>
      </c>
      <c r="E105" s="234"/>
      <c r="F105" s="184" t="s">
        <v>112</v>
      </c>
      <c r="G105" s="185">
        <v>10</v>
      </c>
      <c r="H105" s="186"/>
      <c r="I105" s="186">
        <f t="shared" si="10"/>
        <v>0</v>
      </c>
      <c r="J105" s="184">
        <f t="shared" si="11"/>
        <v>98</v>
      </c>
      <c r="K105" s="187">
        <f t="shared" si="12"/>
        <v>0</v>
      </c>
      <c r="L105" s="187"/>
      <c r="M105" s="187">
        <f>ROUND(G105*(H105),2)</f>
        <v>0</v>
      </c>
      <c r="N105" s="187">
        <v>9.8000000000000007</v>
      </c>
      <c r="O105" s="187"/>
      <c r="P105" s="189"/>
      <c r="Q105" s="189"/>
      <c r="R105" s="189"/>
      <c r="S105" s="190">
        <f t="shared" si="13"/>
        <v>0</v>
      </c>
      <c r="T105" s="187"/>
      <c r="U105" s="187"/>
      <c r="V105" s="201"/>
      <c r="W105" s="53"/>
      <c r="Z105">
        <v>0</v>
      </c>
    </row>
    <row r="106" spans="1:26" ht="25.15" customHeight="1" x14ac:dyDescent="0.25">
      <c r="A106" s="179"/>
      <c r="B106" s="214">
        <v>18</v>
      </c>
      <c r="C106" s="188" t="s">
        <v>119</v>
      </c>
      <c r="D106" s="234" t="s">
        <v>120</v>
      </c>
      <c r="E106" s="234"/>
      <c r="F106" s="184" t="s">
        <v>112</v>
      </c>
      <c r="G106" s="185">
        <v>144</v>
      </c>
      <c r="H106" s="186"/>
      <c r="I106" s="186">
        <f t="shared" si="10"/>
        <v>0</v>
      </c>
      <c r="J106" s="184">
        <f t="shared" si="11"/>
        <v>3888</v>
      </c>
      <c r="K106" s="187">
        <f t="shared" si="12"/>
        <v>0</v>
      </c>
      <c r="L106" s="187"/>
      <c r="M106" s="187">
        <f>ROUND(G106*(H106),2)</f>
        <v>0</v>
      </c>
      <c r="N106" s="187">
        <v>27</v>
      </c>
      <c r="O106" s="187"/>
      <c r="P106" s="191">
        <v>0.10100000000000001</v>
      </c>
      <c r="Q106" s="189"/>
      <c r="R106" s="189">
        <v>0.10100000000000001</v>
      </c>
      <c r="S106" s="190">
        <f t="shared" si="13"/>
        <v>14.544</v>
      </c>
      <c r="T106" s="187"/>
      <c r="U106" s="187"/>
      <c r="V106" s="201"/>
      <c r="W106" s="53"/>
      <c r="Z106">
        <v>0</v>
      </c>
    </row>
    <row r="107" spans="1:26" ht="25.15" customHeight="1" x14ac:dyDescent="0.25">
      <c r="A107" s="179"/>
      <c r="B107" s="214">
        <v>19</v>
      </c>
      <c r="C107" s="188" t="s">
        <v>121</v>
      </c>
      <c r="D107" s="234" t="s">
        <v>122</v>
      </c>
      <c r="E107" s="234"/>
      <c r="F107" s="184" t="s">
        <v>112</v>
      </c>
      <c r="G107" s="185">
        <v>1</v>
      </c>
      <c r="H107" s="186"/>
      <c r="I107" s="186">
        <f t="shared" si="10"/>
        <v>0</v>
      </c>
      <c r="J107" s="184">
        <f t="shared" si="11"/>
        <v>35.6</v>
      </c>
      <c r="K107" s="187">
        <f t="shared" si="12"/>
        <v>0</v>
      </c>
      <c r="L107" s="187"/>
      <c r="M107" s="187">
        <f>ROUND(G107*(H107),2)</f>
        <v>0</v>
      </c>
      <c r="N107" s="187">
        <v>35.6</v>
      </c>
      <c r="O107" s="187"/>
      <c r="P107" s="191">
        <v>0.114</v>
      </c>
      <c r="Q107" s="189"/>
      <c r="R107" s="189">
        <v>0.114</v>
      </c>
      <c r="S107" s="190">
        <f t="shared" si="13"/>
        <v>0.114</v>
      </c>
      <c r="T107" s="187"/>
      <c r="U107" s="187"/>
      <c r="V107" s="201"/>
      <c r="W107" s="53"/>
      <c r="Z107">
        <v>0</v>
      </c>
    </row>
    <row r="108" spans="1:26" ht="25.15" customHeight="1" x14ac:dyDescent="0.25">
      <c r="A108" s="179"/>
      <c r="B108" s="214">
        <v>20</v>
      </c>
      <c r="C108" s="188" t="s">
        <v>123</v>
      </c>
      <c r="D108" s="234" t="s">
        <v>124</v>
      </c>
      <c r="E108" s="234"/>
      <c r="F108" s="184" t="s">
        <v>112</v>
      </c>
      <c r="G108" s="185">
        <v>4</v>
      </c>
      <c r="H108" s="186"/>
      <c r="I108" s="186">
        <f t="shared" si="10"/>
        <v>0</v>
      </c>
      <c r="J108" s="184">
        <f t="shared" si="11"/>
        <v>165</v>
      </c>
      <c r="K108" s="187">
        <f t="shared" si="12"/>
        <v>0</v>
      </c>
      <c r="L108" s="187"/>
      <c r="M108" s="187">
        <f>ROUND(G108*(H108),2)</f>
        <v>0</v>
      </c>
      <c r="N108" s="187">
        <v>41.25</v>
      </c>
      <c r="O108" s="187"/>
      <c r="P108" s="191">
        <v>0.17299999999999999</v>
      </c>
      <c r="Q108" s="189"/>
      <c r="R108" s="189">
        <v>0.17299999999999999</v>
      </c>
      <c r="S108" s="190">
        <f t="shared" si="13"/>
        <v>0.69199999999999995</v>
      </c>
      <c r="T108" s="187"/>
      <c r="U108" s="187"/>
      <c r="V108" s="201"/>
      <c r="W108" s="53"/>
      <c r="Z108">
        <v>0</v>
      </c>
    </row>
    <row r="109" spans="1:26" ht="25.15" customHeight="1" x14ac:dyDescent="0.25">
      <c r="A109" s="179"/>
      <c r="B109" s="214">
        <v>21</v>
      </c>
      <c r="C109" s="188" t="s">
        <v>125</v>
      </c>
      <c r="D109" s="234" t="s">
        <v>126</v>
      </c>
      <c r="E109" s="234"/>
      <c r="F109" s="184" t="s">
        <v>112</v>
      </c>
      <c r="G109" s="185">
        <v>596</v>
      </c>
      <c r="H109" s="186"/>
      <c r="I109" s="186">
        <f t="shared" si="10"/>
        <v>0</v>
      </c>
      <c r="J109" s="184">
        <f t="shared" si="11"/>
        <v>14304</v>
      </c>
      <c r="K109" s="187">
        <f t="shared" si="12"/>
        <v>0</v>
      </c>
      <c r="L109" s="187"/>
      <c r="M109" s="187">
        <f>ROUND(G109*(H109),2)</f>
        <v>0</v>
      </c>
      <c r="N109" s="187">
        <v>24</v>
      </c>
      <c r="O109" s="187"/>
      <c r="P109" s="191">
        <v>0.12</v>
      </c>
      <c r="Q109" s="189"/>
      <c r="R109" s="189">
        <v>0.12</v>
      </c>
      <c r="S109" s="190">
        <f t="shared" si="13"/>
        <v>71.52</v>
      </c>
      <c r="T109" s="187"/>
      <c r="U109" s="187"/>
      <c r="V109" s="201"/>
      <c r="W109" s="53"/>
      <c r="Z109">
        <v>0</v>
      </c>
    </row>
    <row r="110" spans="1:26" x14ac:dyDescent="0.25">
      <c r="A110" s="10"/>
      <c r="B110" s="212"/>
      <c r="C110" s="172">
        <v>3</v>
      </c>
      <c r="D110" s="230" t="s">
        <v>61</v>
      </c>
      <c r="E110" s="230"/>
      <c r="F110" s="10"/>
      <c r="G110" s="171"/>
      <c r="H110" s="138"/>
      <c r="I110" s="140">
        <f>ROUND((SUM(I101:I109))/1,2)</f>
        <v>0</v>
      </c>
      <c r="J110" s="10"/>
      <c r="K110" s="10"/>
      <c r="L110" s="10">
        <f>ROUND((SUM(L101:L109))/1,2)</f>
        <v>0</v>
      </c>
      <c r="M110" s="10">
        <f>ROUND((SUM(M101:M109))/1,2)</f>
        <v>0</v>
      </c>
      <c r="N110" s="10"/>
      <c r="O110" s="10"/>
      <c r="P110" s="10"/>
      <c r="Q110" s="10"/>
      <c r="R110" s="10"/>
      <c r="S110" s="10">
        <f>ROUND((SUM(S101:S109))/1,2)</f>
        <v>90.69</v>
      </c>
      <c r="T110" s="10"/>
      <c r="U110" s="10"/>
      <c r="V110" s="199">
        <f>ROUND((SUM(V101:V109))/1,2)</f>
        <v>0</v>
      </c>
      <c r="W110" s="217"/>
      <c r="X110" s="137"/>
      <c r="Y110" s="137"/>
      <c r="Z110" s="137"/>
    </row>
    <row r="111" spans="1:26" x14ac:dyDescent="0.25">
      <c r="A111" s="1"/>
      <c r="B111" s="208"/>
      <c r="C111" s="1"/>
      <c r="D111" s="1"/>
      <c r="E111" s="1"/>
      <c r="F111" s="1"/>
      <c r="G111" s="165"/>
      <c r="H111" s="131"/>
      <c r="I111" s="13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200"/>
      <c r="W111" s="53"/>
    </row>
    <row r="112" spans="1:26" x14ac:dyDescent="0.25">
      <c r="A112" s="10"/>
      <c r="B112" s="212"/>
      <c r="C112" s="172">
        <v>99</v>
      </c>
      <c r="D112" s="230" t="s">
        <v>62</v>
      </c>
      <c r="E112" s="230"/>
      <c r="F112" s="10"/>
      <c r="G112" s="171"/>
      <c r="H112" s="138"/>
      <c r="I112" s="138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97"/>
      <c r="W112" s="217"/>
      <c r="X112" s="137"/>
      <c r="Y112" s="137"/>
      <c r="Z112" s="137"/>
    </row>
    <row r="113" spans="1:26" ht="25.15" customHeight="1" x14ac:dyDescent="0.25">
      <c r="A113" s="179"/>
      <c r="B113" s="213">
        <v>22</v>
      </c>
      <c r="C113" s="180" t="s">
        <v>127</v>
      </c>
      <c r="D113" s="233" t="s">
        <v>128</v>
      </c>
      <c r="E113" s="233"/>
      <c r="F113" s="173" t="s">
        <v>102</v>
      </c>
      <c r="G113" s="175">
        <v>173.905</v>
      </c>
      <c r="H113" s="174"/>
      <c r="I113" s="174">
        <f>ROUND(G113*(H113),2)</f>
        <v>0</v>
      </c>
      <c r="J113" s="173">
        <f>ROUND(G113*(N113),2)</f>
        <v>1248.6400000000001</v>
      </c>
      <c r="K113" s="178">
        <f>ROUND(G113*(O113),2)</f>
        <v>0</v>
      </c>
      <c r="L113" s="178">
        <f>ROUND(G113*(H113),2)</f>
        <v>0</v>
      </c>
      <c r="M113" s="178"/>
      <c r="N113" s="178">
        <v>7.18</v>
      </c>
      <c r="O113" s="178"/>
      <c r="P113" s="181"/>
      <c r="Q113" s="181"/>
      <c r="R113" s="181"/>
      <c r="S113" s="182">
        <f>ROUND(G113*(P113),3)</f>
        <v>0</v>
      </c>
      <c r="T113" s="178"/>
      <c r="U113" s="178"/>
      <c r="V113" s="198"/>
      <c r="W113" s="53"/>
      <c r="Z113">
        <v>0</v>
      </c>
    </row>
    <row r="114" spans="1:26" x14ac:dyDescent="0.25">
      <c r="A114" s="10"/>
      <c r="B114" s="212"/>
      <c r="C114" s="172">
        <v>99</v>
      </c>
      <c r="D114" s="230" t="s">
        <v>62</v>
      </c>
      <c r="E114" s="230"/>
      <c r="F114" s="10"/>
      <c r="G114" s="171"/>
      <c r="H114" s="138"/>
      <c r="I114" s="140">
        <f>ROUND((SUM(I112:I113))/1,2)</f>
        <v>0</v>
      </c>
      <c r="J114" s="10"/>
      <c r="K114" s="10"/>
      <c r="L114" s="10">
        <f>ROUND((SUM(L112:L113))/1,2)</f>
        <v>0</v>
      </c>
      <c r="M114" s="10">
        <f>ROUND((SUM(M112:M113))/1,2)</f>
        <v>0</v>
      </c>
      <c r="N114" s="10"/>
      <c r="O114" s="10"/>
      <c r="P114" s="10"/>
      <c r="Q114" s="10"/>
      <c r="R114" s="10"/>
      <c r="S114" s="10">
        <f>ROUND((SUM(S112:S113))/1,2)</f>
        <v>0</v>
      </c>
      <c r="T114" s="10"/>
      <c r="U114" s="10"/>
      <c r="V114" s="199">
        <f>ROUND((SUM(V112:V113))/1,2)</f>
        <v>0</v>
      </c>
      <c r="W114" s="217"/>
      <c r="X114" s="137"/>
      <c r="Y114" s="137"/>
      <c r="Z114" s="137"/>
    </row>
    <row r="115" spans="1:26" x14ac:dyDescent="0.25">
      <c r="A115" s="1"/>
      <c r="B115" s="208"/>
      <c r="C115" s="1"/>
      <c r="D115" s="1"/>
      <c r="E115" s="1"/>
      <c r="F115" s="1"/>
      <c r="G115" s="165"/>
      <c r="H115" s="131"/>
      <c r="I115" s="13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200"/>
      <c r="W115" s="53"/>
    </row>
    <row r="116" spans="1:26" x14ac:dyDescent="0.25">
      <c r="A116" s="10"/>
      <c r="B116" s="212"/>
      <c r="C116" s="10"/>
      <c r="D116" s="231" t="s">
        <v>58</v>
      </c>
      <c r="E116" s="231"/>
      <c r="F116" s="10"/>
      <c r="G116" s="171"/>
      <c r="H116" s="138"/>
      <c r="I116" s="140">
        <f>ROUND((SUM(I81:I115))/2,2)</f>
        <v>0</v>
      </c>
      <c r="J116" s="10"/>
      <c r="K116" s="10"/>
      <c r="L116" s="138">
        <f>ROUND((SUM(L81:L115))/2,2)</f>
        <v>0</v>
      </c>
      <c r="M116" s="138">
        <f>ROUND((SUM(M81:M115))/2,2)</f>
        <v>0</v>
      </c>
      <c r="N116" s="10"/>
      <c r="O116" s="10"/>
      <c r="P116" s="192"/>
      <c r="Q116" s="10"/>
      <c r="R116" s="10"/>
      <c r="S116" s="192">
        <f>ROUND((SUM(S81:S115))/2,2)</f>
        <v>173.91</v>
      </c>
      <c r="T116" s="10"/>
      <c r="U116" s="10"/>
      <c r="V116" s="199">
        <f>ROUND((SUM(V81:V115))/2,2)</f>
        <v>0</v>
      </c>
      <c r="W116" s="53"/>
    </row>
    <row r="117" spans="1:26" x14ac:dyDescent="0.25">
      <c r="A117" s="1"/>
      <c r="B117" s="208"/>
      <c r="C117" s="1"/>
      <c r="D117" s="1"/>
      <c r="E117" s="1"/>
      <c r="F117" s="1"/>
      <c r="G117" s="165"/>
      <c r="H117" s="131"/>
      <c r="I117" s="13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200"/>
      <c r="W117" s="53"/>
    </row>
    <row r="118" spans="1:26" x14ac:dyDescent="0.25">
      <c r="A118" s="10"/>
      <c r="B118" s="212"/>
      <c r="C118" s="10"/>
      <c r="D118" s="231" t="s">
        <v>63</v>
      </c>
      <c r="E118" s="231"/>
      <c r="F118" s="10"/>
      <c r="G118" s="171"/>
      <c r="H118" s="138"/>
      <c r="I118" s="138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97"/>
      <c r="W118" s="217"/>
      <c r="X118" s="137"/>
      <c r="Y118" s="137"/>
      <c r="Z118" s="137"/>
    </row>
    <row r="119" spans="1:26" x14ac:dyDescent="0.25">
      <c r="A119" s="10"/>
      <c r="B119" s="212"/>
      <c r="C119" s="172">
        <v>767</v>
      </c>
      <c r="D119" s="230" t="s">
        <v>64</v>
      </c>
      <c r="E119" s="230"/>
      <c r="F119" s="10"/>
      <c r="G119" s="171"/>
      <c r="H119" s="138"/>
      <c r="I119" s="138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97"/>
      <c r="W119" s="217"/>
      <c r="X119" s="137"/>
      <c r="Y119" s="137"/>
      <c r="Z119" s="137"/>
    </row>
    <row r="120" spans="1:26" ht="25.15" customHeight="1" x14ac:dyDescent="0.25">
      <c r="A120" s="179"/>
      <c r="B120" s="213">
        <v>23</v>
      </c>
      <c r="C120" s="180" t="s">
        <v>129</v>
      </c>
      <c r="D120" s="233" t="s">
        <v>130</v>
      </c>
      <c r="E120" s="233"/>
      <c r="F120" s="173" t="s">
        <v>102</v>
      </c>
      <c r="G120" s="175">
        <v>0.27</v>
      </c>
      <c r="H120" s="174"/>
      <c r="I120" s="174">
        <f>ROUND(G120*(H120),2)</f>
        <v>0</v>
      </c>
      <c r="J120" s="173">
        <f>ROUND(G120*(N120),2)</f>
        <v>11.09</v>
      </c>
      <c r="K120" s="178">
        <f>ROUND(G120*(O120),2)</f>
        <v>0</v>
      </c>
      <c r="L120" s="178">
        <f>ROUND(G120*(H120),2)</f>
        <v>0</v>
      </c>
      <c r="M120" s="178"/>
      <c r="N120" s="178">
        <v>41.07</v>
      </c>
      <c r="O120" s="178"/>
      <c r="P120" s="181"/>
      <c r="Q120" s="181"/>
      <c r="R120" s="181"/>
      <c r="S120" s="182">
        <f>ROUND(G120*(P120),3)</f>
        <v>0</v>
      </c>
      <c r="T120" s="178"/>
      <c r="U120" s="178"/>
      <c r="V120" s="198"/>
      <c r="W120" s="53"/>
      <c r="Z120">
        <v>0</v>
      </c>
    </row>
    <row r="121" spans="1:26" ht="25.15" customHeight="1" x14ac:dyDescent="0.25">
      <c r="A121" s="179"/>
      <c r="B121" s="213">
        <v>24</v>
      </c>
      <c r="C121" s="180" t="s">
        <v>131</v>
      </c>
      <c r="D121" s="233" t="s">
        <v>132</v>
      </c>
      <c r="E121" s="233"/>
      <c r="F121" s="173" t="s">
        <v>133</v>
      </c>
      <c r="G121" s="175">
        <v>22.5</v>
      </c>
      <c r="H121" s="174"/>
      <c r="I121" s="174">
        <f>ROUND(G121*(H121),2)</f>
        <v>0</v>
      </c>
      <c r="J121" s="173">
        <f>ROUND(G121*(N121),2)</f>
        <v>125.1</v>
      </c>
      <c r="K121" s="178">
        <f>ROUND(G121*(O121),2)</f>
        <v>0</v>
      </c>
      <c r="L121" s="178">
        <f>ROUND(G121*(H121),2)</f>
        <v>0</v>
      </c>
      <c r="M121" s="178"/>
      <c r="N121" s="178">
        <v>5.5600000000000005</v>
      </c>
      <c r="O121" s="178"/>
      <c r="P121" s="181"/>
      <c r="Q121" s="181"/>
      <c r="R121" s="181"/>
      <c r="S121" s="182">
        <f>ROUND(G121*(P121),3)</f>
        <v>0</v>
      </c>
      <c r="T121" s="178"/>
      <c r="U121" s="178"/>
      <c r="V121" s="198"/>
      <c r="W121" s="53"/>
      <c r="Z121">
        <v>0</v>
      </c>
    </row>
    <row r="122" spans="1:26" ht="25.15" customHeight="1" x14ac:dyDescent="0.25">
      <c r="A122" s="179"/>
      <c r="B122" s="214">
        <v>25</v>
      </c>
      <c r="C122" s="188" t="s">
        <v>134</v>
      </c>
      <c r="D122" s="234" t="s">
        <v>135</v>
      </c>
      <c r="E122" s="234"/>
      <c r="F122" s="184" t="s">
        <v>112</v>
      </c>
      <c r="G122" s="185">
        <v>9</v>
      </c>
      <c r="H122" s="186"/>
      <c r="I122" s="186">
        <f>ROUND(G122*(H122),2)</f>
        <v>0</v>
      </c>
      <c r="J122" s="184">
        <f>ROUND(G122*(N122),2)</f>
        <v>288.89999999999998</v>
      </c>
      <c r="K122" s="187">
        <f>ROUND(G122*(O122),2)</f>
        <v>0</v>
      </c>
      <c r="L122" s="187"/>
      <c r="M122" s="187">
        <f>ROUND(G122*(H122),2)</f>
        <v>0</v>
      </c>
      <c r="N122" s="187">
        <v>32.1</v>
      </c>
      <c r="O122" s="187"/>
      <c r="P122" s="191">
        <v>0.03</v>
      </c>
      <c r="Q122" s="189"/>
      <c r="R122" s="189">
        <v>0.03</v>
      </c>
      <c r="S122" s="190">
        <f>ROUND(G122*(P122),3)</f>
        <v>0.27</v>
      </c>
      <c r="T122" s="187"/>
      <c r="U122" s="187"/>
      <c r="V122" s="201"/>
      <c r="W122" s="53"/>
      <c r="Z122">
        <v>0</v>
      </c>
    </row>
    <row r="123" spans="1:26" ht="25.15" customHeight="1" x14ac:dyDescent="0.25">
      <c r="A123" s="179"/>
      <c r="B123" s="214">
        <v>26</v>
      </c>
      <c r="C123" s="188" t="s">
        <v>136</v>
      </c>
      <c r="D123" s="234" t="s">
        <v>137</v>
      </c>
      <c r="E123" s="234"/>
      <c r="F123" s="184" t="s">
        <v>112</v>
      </c>
      <c r="G123" s="185">
        <v>24</v>
      </c>
      <c r="H123" s="186"/>
      <c r="I123" s="186">
        <f>ROUND(G123*(H123),2)</f>
        <v>0</v>
      </c>
      <c r="J123" s="184">
        <f>ROUND(G123*(N123),2)</f>
        <v>60</v>
      </c>
      <c r="K123" s="187">
        <f>ROUND(G123*(O123),2)</f>
        <v>0</v>
      </c>
      <c r="L123" s="187"/>
      <c r="M123" s="187">
        <f>ROUND(G123*(H123),2)</f>
        <v>0</v>
      </c>
      <c r="N123" s="187">
        <v>2.5</v>
      </c>
      <c r="O123" s="187"/>
      <c r="P123" s="189"/>
      <c r="Q123" s="189"/>
      <c r="R123" s="189"/>
      <c r="S123" s="190">
        <f>ROUND(G123*(P123),3)</f>
        <v>0</v>
      </c>
      <c r="T123" s="187"/>
      <c r="U123" s="187"/>
      <c r="V123" s="201"/>
      <c r="W123" s="53"/>
      <c r="Z123">
        <v>0</v>
      </c>
    </row>
    <row r="124" spans="1:26" x14ac:dyDescent="0.25">
      <c r="A124" s="10"/>
      <c r="B124" s="212"/>
      <c r="C124" s="172">
        <v>767</v>
      </c>
      <c r="D124" s="230" t="s">
        <v>64</v>
      </c>
      <c r="E124" s="230"/>
      <c r="F124" s="10"/>
      <c r="G124" s="171"/>
      <c r="H124" s="138"/>
      <c r="I124" s="140">
        <f>ROUND((SUM(I119:I123))/1,2)</f>
        <v>0</v>
      </c>
      <c r="J124" s="10"/>
      <c r="K124" s="10"/>
      <c r="L124" s="10">
        <f>ROUND((SUM(L119:L123))/1,2)</f>
        <v>0</v>
      </c>
      <c r="M124" s="10">
        <f>ROUND((SUM(M119:M123))/1,2)</f>
        <v>0</v>
      </c>
      <c r="N124" s="10"/>
      <c r="O124" s="10"/>
      <c r="P124" s="192"/>
      <c r="Q124" s="1"/>
      <c r="R124" s="1"/>
      <c r="S124" s="192">
        <f>ROUND((SUM(S119:S123))/1,2)</f>
        <v>0.27</v>
      </c>
      <c r="T124" s="2"/>
      <c r="U124" s="2"/>
      <c r="V124" s="199">
        <f>ROUND((SUM(V119:V123))/1,2)</f>
        <v>0</v>
      </c>
      <c r="W124" s="53"/>
    </row>
    <row r="125" spans="1:26" x14ac:dyDescent="0.25">
      <c r="A125" s="1"/>
      <c r="B125" s="208"/>
      <c r="C125" s="1"/>
      <c r="D125" s="1"/>
      <c r="E125" s="1"/>
      <c r="F125" s="1"/>
      <c r="G125" s="165"/>
      <c r="H125" s="131"/>
      <c r="I125" s="13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200"/>
      <c r="W125" s="53"/>
    </row>
    <row r="126" spans="1:26" x14ac:dyDescent="0.25">
      <c r="A126" s="10"/>
      <c r="B126" s="212"/>
      <c r="C126" s="10"/>
      <c r="D126" s="231" t="s">
        <v>63</v>
      </c>
      <c r="E126" s="231"/>
      <c r="F126" s="10"/>
      <c r="G126" s="171"/>
      <c r="H126" s="138"/>
      <c r="I126" s="140">
        <f>ROUND((SUM(I118:I125))/2,2)</f>
        <v>0</v>
      </c>
      <c r="J126" s="10"/>
      <c r="K126" s="10"/>
      <c r="L126" s="10">
        <f>ROUND((SUM(L118:L125))/2,2)</f>
        <v>0</v>
      </c>
      <c r="M126" s="10">
        <f>ROUND((SUM(M118:M125))/2,2)</f>
        <v>0</v>
      </c>
      <c r="N126" s="10"/>
      <c r="O126" s="10"/>
      <c r="P126" s="192"/>
      <c r="Q126" s="1"/>
      <c r="R126" s="1"/>
      <c r="S126" s="192">
        <f>ROUND((SUM(S118:S125))/2,2)</f>
        <v>0.27</v>
      </c>
      <c r="T126" s="1"/>
      <c r="U126" s="1"/>
      <c r="V126" s="199">
        <f>ROUND((SUM(V118:V125))/2,2)</f>
        <v>0</v>
      </c>
      <c r="W126" s="53"/>
    </row>
    <row r="127" spans="1:26" x14ac:dyDescent="0.25">
      <c r="A127" s="1"/>
      <c r="B127" s="215"/>
      <c r="C127" s="193"/>
      <c r="D127" s="232" t="s">
        <v>65</v>
      </c>
      <c r="E127" s="232"/>
      <c r="F127" s="193"/>
      <c r="G127" s="194"/>
      <c r="H127" s="195"/>
      <c r="I127" s="195">
        <f>ROUND((SUM(I81:I126))/3,2)</f>
        <v>0</v>
      </c>
      <c r="J127" s="193"/>
      <c r="K127" s="193">
        <f>ROUND((SUM(K81:K126))/3,2)</f>
        <v>0</v>
      </c>
      <c r="L127" s="193">
        <f>ROUND((SUM(L81:L126))/3,2)</f>
        <v>0</v>
      </c>
      <c r="M127" s="193">
        <f>ROUND((SUM(M81:M126))/3,2)</f>
        <v>0</v>
      </c>
      <c r="N127" s="193"/>
      <c r="O127" s="193"/>
      <c r="P127" s="194"/>
      <c r="Q127" s="193"/>
      <c r="R127" s="193"/>
      <c r="S127" s="194">
        <f>ROUND((SUM(S81:S126))/3,2)</f>
        <v>174.18</v>
      </c>
      <c r="T127" s="193"/>
      <c r="U127" s="193"/>
      <c r="V127" s="202">
        <f>ROUND((SUM(V81:V126))/3,2)</f>
        <v>0</v>
      </c>
      <c r="W127" s="53"/>
      <c r="Z127">
        <f>(SUM(Z81:Z126))</f>
        <v>0</v>
      </c>
    </row>
  </sheetData>
  <mergeCells count="91">
    <mergeCell ref="B9:H9"/>
    <mergeCell ref="B1:C1"/>
    <mergeCell ref="E1:F1"/>
    <mergeCell ref="B2:V2"/>
    <mergeCell ref="B3:V3"/>
    <mergeCell ref="B7:H7"/>
    <mergeCell ref="F24:H24"/>
    <mergeCell ref="B11:H11"/>
    <mergeCell ref="F14:H14"/>
    <mergeCell ref="F15:H15"/>
    <mergeCell ref="F16:H16"/>
    <mergeCell ref="F17:H17"/>
    <mergeCell ref="F18:H18"/>
    <mergeCell ref="B59:D59"/>
    <mergeCell ref="B60:D60"/>
    <mergeCell ref="F31:G31"/>
    <mergeCell ref="B54:C54"/>
    <mergeCell ref="B44:V44"/>
    <mergeCell ref="B46:E46"/>
    <mergeCell ref="B47:E47"/>
    <mergeCell ref="B48:E48"/>
    <mergeCell ref="F46:H46"/>
    <mergeCell ref="F47:H47"/>
    <mergeCell ref="F48:H48"/>
    <mergeCell ref="B49:I49"/>
    <mergeCell ref="H1:I1"/>
    <mergeCell ref="B55:D55"/>
    <mergeCell ref="B56:D56"/>
    <mergeCell ref="B57:D57"/>
    <mergeCell ref="B58:D58"/>
    <mergeCell ref="F25:H25"/>
    <mergeCell ref="F26:H26"/>
    <mergeCell ref="F27:H27"/>
    <mergeCell ref="F28:G28"/>
    <mergeCell ref="F29:G29"/>
    <mergeCell ref="F30:G30"/>
    <mergeCell ref="F19:H19"/>
    <mergeCell ref="F20:H20"/>
    <mergeCell ref="F21:H21"/>
    <mergeCell ref="F22:H22"/>
    <mergeCell ref="F23:H23"/>
    <mergeCell ref="B62:D62"/>
    <mergeCell ref="B63:D63"/>
    <mergeCell ref="B64:D64"/>
    <mergeCell ref="B66:D66"/>
    <mergeCell ref="B70:V70"/>
    <mergeCell ref="D88:E88"/>
    <mergeCell ref="B72:E72"/>
    <mergeCell ref="B73:E73"/>
    <mergeCell ref="B74:E74"/>
    <mergeCell ref="I72:P72"/>
    <mergeCell ref="D81:E81"/>
    <mergeCell ref="D82:E82"/>
    <mergeCell ref="D83:E83"/>
    <mergeCell ref="D84:E84"/>
    <mergeCell ref="D85:E85"/>
    <mergeCell ref="D86:E86"/>
    <mergeCell ref="D87:E87"/>
    <mergeCell ref="D102:E102"/>
    <mergeCell ref="D89:E89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1:E101"/>
    <mergeCell ref="D116:E116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2:E112"/>
    <mergeCell ref="D113:E113"/>
    <mergeCell ref="D114:E114"/>
    <mergeCell ref="D124:E124"/>
    <mergeCell ref="D126:E126"/>
    <mergeCell ref="D127:E127"/>
    <mergeCell ref="D118:E118"/>
    <mergeCell ref="D119:E119"/>
    <mergeCell ref="D120:E120"/>
    <mergeCell ref="D121:E121"/>
    <mergeCell ref="D122:E122"/>
    <mergeCell ref="D123:E123"/>
  </mergeCells>
  <hyperlinks>
    <hyperlink ref="B1:C1" location="A2:A2" tooltip="Klikni na prechod ku Kryciemu listu..." display="Krycí list rozpočtu"/>
    <hyperlink ref="E1:F1" location="A54:A54" tooltip="Klikni na prechod ku rekapitulácii..." display="Rekapitulácia rozpočtu"/>
    <hyperlink ref="H1:I1" location="B80:B80" tooltip="Klikni na prechod ku Rozpočet..." display="Rozpočet"/>
  </hyperlinks>
  <printOptions horizontalCentered="1" gridLines="1"/>
  <pageMargins left="1.1111111111111112E-2" right="1.1111111111111112E-2" top="0.75" bottom="0.75" header="0.3" footer="0.3"/>
  <pageSetup paperSize="9" scale="75" orientation="portrait" r:id="rId1"/>
  <headerFooter>
    <oddHeader>&amp;C&amp;B&amp; Rozpočet Čičava - oplotenie cintorína / Vlastný</oddHeader>
    <oddFooter>&amp;RStrana &amp;P z &amp;N    &amp;L&amp;7Spracované systémom Systematic® Kalkulus, tel.: 051 77 10 585</oddFooter>
  </headerFooter>
  <rowBreaks count="2" manualBreakCount="2">
    <brk id="40" max="16383" man="1"/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Rekapitulácia</vt:lpstr>
      <vt:lpstr>SO 14986</vt:lpstr>
      <vt:lpstr>'SO 14986'!Oblasť_tlače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JANKO</dc:creator>
  <cp:lastModifiedBy>Ján Halgaš</cp:lastModifiedBy>
  <dcterms:created xsi:type="dcterms:W3CDTF">2020-09-04T05:06:07Z</dcterms:created>
  <dcterms:modified xsi:type="dcterms:W3CDTF">2020-09-04T05:45:46Z</dcterms:modified>
</cp:coreProperties>
</file>