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lgaš\Desktop\ACER\Čičava\MK\CD\"/>
    </mc:Choice>
  </mc:AlternateContent>
  <bookViews>
    <workbookView xWindow="0" yWindow="0" windowWidth="7470" windowHeight="5925" activeTab="4"/>
  </bookViews>
  <sheets>
    <sheet name="Rekapitulácia" sheetId="1" r:id="rId1"/>
    <sheet name="Krycí list stavby" sheetId="2" r:id="rId2"/>
    <sheet name="Kryci_list 11106" sheetId="3" r:id="rId3"/>
    <sheet name="Rekap 11106" sheetId="4" r:id="rId4"/>
    <sheet name="SO 11106" sheetId="5" r:id="rId5"/>
  </sheets>
  <definedNames>
    <definedName name="_xlnm.Print_Titles" localSheetId="3">'Rekap 11106'!$9:$9</definedName>
    <definedName name="_xlnm.Print_Titles" localSheetId="4">'SO 11106'!$8:$8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5" l="1"/>
  <c r="I12" i="5"/>
  <c r="I19" i="5" s="1"/>
  <c r="I13" i="5"/>
  <c r="I14" i="5"/>
  <c r="I15" i="5"/>
  <c r="I16" i="5"/>
  <c r="I17" i="5"/>
  <c r="I18" i="5"/>
  <c r="J18" i="2" l="1"/>
  <c r="J16" i="2"/>
  <c r="J20" i="2" s="1"/>
  <c r="F18" i="2"/>
  <c r="E18" i="2"/>
  <c r="D18" i="2"/>
  <c r="F17" i="2"/>
  <c r="E17" i="2"/>
  <c r="D17" i="2"/>
  <c r="F8" i="1"/>
  <c r="D8" i="1"/>
  <c r="E7" i="1"/>
  <c r="E8" i="1" s="1"/>
  <c r="J17" i="2" s="1"/>
  <c r="J17" i="3"/>
  <c r="K7" i="1"/>
  <c r="I30" i="3"/>
  <c r="J30" i="3" s="1"/>
  <c r="Z55" i="5"/>
  <c r="M52" i="5"/>
  <c r="C15" i="4" s="1"/>
  <c r="K51" i="5"/>
  <c r="J51" i="5"/>
  <c r="S51" i="5"/>
  <c r="P51" i="5"/>
  <c r="L51" i="5"/>
  <c r="I51" i="5"/>
  <c r="K50" i="5"/>
  <c r="J50" i="5"/>
  <c r="S50" i="5"/>
  <c r="S52" i="5" s="1"/>
  <c r="F15" i="4" s="1"/>
  <c r="P50" i="5"/>
  <c r="P52" i="5" s="1"/>
  <c r="E15" i="4" s="1"/>
  <c r="L50" i="5"/>
  <c r="L52" i="5" s="1"/>
  <c r="B15" i="4" s="1"/>
  <c r="I50" i="5"/>
  <c r="I52" i="5" s="1"/>
  <c r="D15" i="4" s="1"/>
  <c r="K46" i="5"/>
  <c r="J46" i="5"/>
  <c r="S46" i="5"/>
  <c r="P46" i="5"/>
  <c r="M46" i="5"/>
  <c r="I46" i="5"/>
  <c r="K45" i="5"/>
  <c r="J45" i="5"/>
  <c r="S45" i="5"/>
  <c r="P45" i="5"/>
  <c r="L45" i="5"/>
  <c r="I45" i="5"/>
  <c r="K44" i="5"/>
  <c r="J44" i="5"/>
  <c r="S44" i="5"/>
  <c r="P44" i="5"/>
  <c r="L44" i="5"/>
  <c r="I44" i="5"/>
  <c r="K43" i="5"/>
  <c r="J43" i="5"/>
  <c r="S43" i="5"/>
  <c r="P43" i="5"/>
  <c r="L43" i="5"/>
  <c r="I43" i="5"/>
  <c r="K42" i="5"/>
  <c r="J42" i="5"/>
  <c r="S42" i="5"/>
  <c r="P42" i="5"/>
  <c r="L42" i="5"/>
  <c r="I42" i="5"/>
  <c r="K41" i="5"/>
  <c r="J41" i="5"/>
  <c r="S41" i="5"/>
  <c r="P41" i="5"/>
  <c r="L41" i="5"/>
  <c r="I41" i="5"/>
  <c r="K40" i="5"/>
  <c r="J40" i="5"/>
  <c r="S40" i="5"/>
  <c r="P40" i="5"/>
  <c r="L40" i="5"/>
  <c r="I40" i="5"/>
  <c r="K39" i="5"/>
  <c r="J39" i="5"/>
  <c r="S39" i="5"/>
  <c r="P39" i="5"/>
  <c r="L39" i="5"/>
  <c r="I39" i="5"/>
  <c r="K38" i="5"/>
  <c r="J38" i="5"/>
  <c r="S38" i="5"/>
  <c r="P38" i="5"/>
  <c r="L38" i="5"/>
  <c r="I38" i="5"/>
  <c r="K37" i="5"/>
  <c r="J37" i="5"/>
  <c r="S37" i="5"/>
  <c r="P37" i="5"/>
  <c r="L37" i="5"/>
  <c r="I37" i="5"/>
  <c r="K36" i="5"/>
  <c r="J36" i="5"/>
  <c r="S36" i="5"/>
  <c r="S47" i="5" s="1"/>
  <c r="F14" i="4" s="1"/>
  <c r="P36" i="5"/>
  <c r="P47" i="5" s="1"/>
  <c r="E14" i="4" s="1"/>
  <c r="L36" i="5"/>
  <c r="I36" i="5"/>
  <c r="I47" i="5" s="1"/>
  <c r="D14" i="4" s="1"/>
  <c r="M33" i="5"/>
  <c r="C13" i="4" s="1"/>
  <c r="K32" i="5"/>
  <c r="J32" i="5"/>
  <c r="S32" i="5"/>
  <c r="P32" i="5"/>
  <c r="L32" i="5"/>
  <c r="I32" i="5"/>
  <c r="K31" i="5"/>
  <c r="J31" i="5"/>
  <c r="S31" i="5"/>
  <c r="P31" i="5"/>
  <c r="L31" i="5"/>
  <c r="I31" i="5"/>
  <c r="K30" i="5"/>
  <c r="J30" i="5"/>
  <c r="S30" i="5"/>
  <c r="P30" i="5"/>
  <c r="L30" i="5"/>
  <c r="I30" i="5"/>
  <c r="K29" i="5"/>
  <c r="J29" i="5"/>
  <c r="S29" i="5"/>
  <c r="P29" i="5"/>
  <c r="L29" i="5"/>
  <c r="I29" i="5"/>
  <c r="K28" i="5"/>
  <c r="J28" i="5"/>
  <c r="S28" i="5"/>
  <c r="P28" i="5"/>
  <c r="L28" i="5"/>
  <c r="I28" i="5"/>
  <c r="K27" i="5"/>
  <c r="J27" i="5"/>
  <c r="S27" i="5"/>
  <c r="P27" i="5"/>
  <c r="L27" i="5"/>
  <c r="I27" i="5"/>
  <c r="K26" i="5"/>
  <c r="J26" i="5"/>
  <c r="S26" i="5"/>
  <c r="S33" i="5" s="1"/>
  <c r="F13" i="4" s="1"/>
  <c r="P26" i="5"/>
  <c r="P33" i="5" s="1"/>
  <c r="E13" i="4" s="1"/>
  <c r="L26" i="5"/>
  <c r="I26" i="5"/>
  <c r="I33" i="5" s="1"/>
  <c r="D13" i="4" s="1"/>
  <c r="S23" i="5"/>
  <c r="F12" i="4" s="1"/>
  <c r="M23" i="5"/>
  <c r="C12" i="4" s="1"/>
  <c r="K22" i="5"/>
  <c r="J22" i="5"/>
  <c r="S22" i="5"/>
  <c r="P22" i="5"/>
  <c r="P23" i="5" s="1"/>
  <c r="E12" i="4" s="1"/>
  <c r="L22" i="5"/>
  <c r="I22" i="5"/>
  <c r="I23" i="5" s="1"/>
  <c r="D12" i="4" s="1"/>
  <c r="M19" i="5"/>
  <c r="C11" i="4" s="1"/>
  <c r="K18" i="5"/>
  <c r="J18" i="5"/>
  <c r="S18" i="5"/>
  <c r="P18" i="5"/>
  <c r="L18" i="5"/>
  <c r="K17" i="5"/>
  <c r="J17" i="5"/>
  <c r="S17" i="5"/>
  <c r="P17" i="5"/>
  <c r="L17" i="5"/>
  <c r="K16" i="5"/>
  <c r="J16" i="5"/>
  <c r="S16" i="5"/>
  <c r="P16" i="5"/>
  <c r="L16" i="5"/>
  <c r="K15" i="5"/>
  <c r="J15" i="5"/>
  <c r="S15" i="5"/>
  <c r="P15" i="5"/>
  <c r="L15" i="5"/>
  <c r="K14" i="5"/>
  <c r="J14" i="5"/>
  <c r="S14" i="5"/>
  <c r="P14" i="5"/>
  <c r="L14" i="5"/>
  <c r="K13" i="5"/>
  <c r="J13" i="5"/>
  <c r="S13" i="5"/>
  <c r="P13" i="5"/>
  <c r="L13" i="5"/>
  <c r="K12" i="5"/>
  <c r="J12" i="5"/>
  <c r="S12" i="5"/>
  <c r="P12" i="5"/>
  <c r="L12" i="5"/>
  <c r="K11" i="5"/>
  <c r="K55" i="5" s="1"/>
  <c r="J11" i="5"/>
  <c r="S11" i="5"/>
  <c r="P11" i="5"/>
  <c r="L11" i="5"/>
  <c r="J20" i="3"/>
  <c r="D11" i="4" l="1"/>
  <c r="S19" i="5"/>
  <c r="F11" i="4" s="1"/>
  <c r="M47" i="5"/>
  <c r="C14" i="4" s="1"/>
  <c r="I54" i="5"/>
  <c r="D16" i="4" s="1"/>
  <c r="F16" i="3" s="1"/>
  <c r="M54" i="5"/>
  <c r="C16" i="4" s="1"/>
  <c r="E16" i="3" s="1"/>
  <c r="E16" i="2" s="1"/>
  <c r="L19" i="5"/>
  <c r="B11" i="4" s="1"/>
  <c r="P19" i="5"/>
  <c r="E11" i="4" s="1"/>
  <c r="L23" i="5"/>
  <c r="B12" i="4" s="1"/>
  <c r="L33" i="5"/>
  <c r="B13" i="4" s="1"/>
  <c r="L47" i="5"/>
  <c r="B14" i="4" s="1"/>
  <c r="F23" i="3" l="1"/>
  <c r="F23" i="2" s="1"/>
  <c r="F16" i="2"/>
  <c r="F20" i="2" s="1"/>
  <c r="L54" i="5"/>
  <c r="P55" i="5"/>
  <c r="E18" i="4" s="1"/>
  <c r="P54" i="5"/>
  <c r="E16" i="4" s="1"/>
  <c r="M55" i="5"/>
  <c r="C18" i="4" s="1"/>
  <c r="S54" i="5"/>
  <c r="F16" i="4" s="1"/>
  <c r="L55" i="5"/>
  <c r="B18" i="4" s="1"/>
  <c r="I55" i="5"/>
  <c r="J22" i="3"/>
  <c r="J22" i="2" s="1"/>
  <c r="J24" i="3"/>
  <c r="J24" i="2" s="1"/>
  <c r="J23" i="3"/>
  <c r="J23" i="2" s="1"/>
  <c r="F22" i="3"/>
  <c r="F22" i="2" s="1"/>
  <c r="F20" i="3"/>
  <c r="F24" i="3"/>
  <c r="F24" i="2" s="1"/>
  <c r="J26" i="2" l="1"/>
  <c r="J28" i="2" s="1"/>
  <c r="D18" i="4"/>
  <c r="B7" i="1"/>
  <c r="B16" i="4"/>
  <c r="D16" i="3" s="1"/>
  <c r="D16" i="2" s="1"/>
  <c r="S55" i="5"/>
  <c r="F18" i="4" s="1"/>
  <c r="J26" i="3"/>
  <c r="J28" i="3" l="1"/>
  <c r="I29" i="3" s="1"/>
  <c r="J29" i="3" s="1"/>
  <c r="J31" i="3" s="1"/>
  <c r="C7" i="1"/>
  <c r="C8" i="1" s="1"/>
  <c r="B8" i="1"/>
  <c r="G7" i="1" l="1"/>
  <c r="G8" i="1" s="1"/>
  <c r="B9" i="1" l="1"/>
  <c r="B10" i="1" s="1"/>
  <c r="I30" i="2" l="1"/>
  <c r="J30" i="2" s="1"/>
  <c r="G10" i="1"/>
  <c r="I29" i="2"/>
  <c r="J29" i="2" s="1"/>
  <c r="G9" i="1"/>
  <c r="G11" i="1" s="1"/>
  <c r="J31" i="2" l="1"/>
</calcChain>
</file>

<file path=xl/sharedStrings.xml><?xml version="1.0" encoding="utf-8"?>
<sst xmlns="http://schemas.openxmlformats.org/spreadsheetml/2006/main" count="303" uniqueCount="156">
  <si>
    <t>Rekapitulácia rozpočtu</t>
  </si>
  <si>
    <t>Stavba Oprava miestnej komunikácie v obci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</si>
  <si>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</si>
  <si>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</si>
  <si>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</si>
  <si>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</si>
  <si>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</si>
  <si>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</si>
  <si>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</si>
  <si>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</si>
  <si>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</si>
  <si>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</si>
  <si>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Vlastný</t>
  </si>
  <si>
    <t>Krycí list rozpočtu</t>
  </si>
  <si>
    <t xml:space="preserve">Miesto: </t>
  </si>
  <si>
    <t>Objekt Vlastný</t>
  </si>
  <si>
    <t xml:space="preserve">Ks: </t>
  </si>
  <si>
    <t xml:space="preserve">Zákazka: </t>
  </si>
  <si>
    <t xml:space="preserve">Spracoval: </t>
  </si>
  <si>
    <t xml:space="preserve">Dňa </t>
  </si>
  <si>
    <t>19.05.2016</t>
  </si>
  <si>
    <t>Odberateľ: Obec Čičava</t>
  </si>
  <si>
    <t xml:space="preserve">IČO: </t>
  </si>
  <si>
    <t xml:space="preserve">DIČ: </t>
  </si>
  <si>
    <t xml:space="preserve">Dodávateľ: </t>
  </si>
  <si>
    <t xml:space="preserve">Projektant: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</si>
  <si>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</si>
  <si>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</si>
  <si>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</si>
  <si>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</si>
  <si>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</si>
  <si>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</si>
  <si>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</si>
  <si>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</si>
  <si>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</si>
  <si>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</si>
  <si>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</si>
  <si>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</si>
  <si>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</si>
  <si>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</si>
  <si>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</si>
  <si>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 xml:space="preserve">F </t>
  </si>
  <si>
    <t xml:space="preserve">C </t>
  </si>
  <si>
    <t>Zariadenie staveniska</t>
  </si>
  <si>
    <t>Územie so sťaž. podmienk.</t>
  </si>
  <si>
    <t>Prevádzkové vplyvy</t>
  </si>
  <si>
    <t>0% z [H+P+M]</t>
  </si>
  <si>
    <t>0% z [H+P]</t>
  </si>
  <si>
    <t xml:space="preserve">D </t>
  </si>
  <si>
    <t>Mimoriadne sťaž.podmienky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</si>
  <si>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</si>
  <si>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</si>
  <si>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</si>
  <si>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</si>
  <si>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</si>
  <si>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</si>
  <si>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</si>
  <si>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</si>
  <si>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</si>
  <si>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</si>
  <si>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</si>
  <si>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19.05.2016</t>
  </si>
  <si>
    <t>Prehľad rozpočtových nákladov</t>
  </si>
  <si>
    <t>Práce HSV</t>
  </si>
  <si>
    <t>ZEMNÉ PRÁCE</t>
  </si>
  <si>
    <t>VODOROVNÉ KONŠTRUKCIE</t>
  </si>
  <si>
    <t>SPEVNENÉ PLOCHY</t>
  </si>
  <si>
    <t>OSTATNÉ PRÁCE</t>
  </si>
  <si>
    <t>PRESUNY HMÔT</t>
  </si>
  <si>
    <t>Celkom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</si>
  <si>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</si>
  <si>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</si>
  <si>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</si>
  <si>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</si>
  <si>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</si>
  <si>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</si>
  <si>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</si>
  <si>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</t>
  </si>
  <si>
    <t>Suť</t>
  </si>
  <si>
    <t xml:space="preserve">  1/A 1</t>
  </si>
  <si>
    <t xml:space="preserve"> 132201201</t>
  </si>
  <si>
    <t>Výkop ryhy šírky 600-2000mm horn.3 do 100m3</t>
  </si>
  <si>
    <t>m3</t>
  </si>
  <si>
    <t xml:space="preserve"> 132201209</t>
  </si>
  <si>
    <t>Príplatok k cenám za lepivosť horniny 3</t>
  </si>
  <si>
    <t xml:space="preserve"> 162501102</t>
  </si>
  <si>
    <t>Vodorovné premiestnenie výkopku tr.1-4 do 3000 m</t>
  </si>
  <si>
    <t xml:space="preserve"> 171201101</t>
  </si>
  <si>
    <t>Uloženie sypaniny do násypov s rozprestretím sypaniny vo vrstvách a s hrubým urovnaním nezhutnených</t>
  </si>
  <si>
    <t xml:space="preserve">  1/A 2</t>
  </si>
  <si>
    <t xml:space="preserve"> 122202201</t>
  </si>
  <si>
    <t>Odkopávka a prekopávka nezapažená pre cesty, v hornine 3 do 100 m3</t>
  </si>
  <si>
    <t xml:space="preserve"> 122202209</t>
  </si>
  <si>
    <t>Odkopávky a prekopávky nezapažené pre cesty. Príplatok za lepivosť horniny 3</t>
  </si>
  <si>
    <t>221/B 1</t>
  </si>
  <si>
    <t xml:space="preserve"> 113107112</t>
  </si>
  <si>
    <t>Odstránenie podkladu alebo krytu v ploche do 200m2 z kameniva ťaženého,hr.100-200mm, 0,240t</t>
  </si>
  <si>
    <t>m2</t>
  </si>
  <si>
    <t xml:space="preserve"> 113107243</t>
  </si>
  <si>
    <t>Odstránenie podkladu alebo krytu asfaltového nad 200 m2,hr.nad 100 do 150 mm 0,316 t</t>
  </si>
  <si>
    <t>271/A 1</t>
  </si>
  <si>
    <t xml:space="preserve"> 451541111</t>
  </si>
  <si>
    <t>Lôžko pod potrubie, stoky a drobné objekty, v otvorenom výkope zo štrkodrvy 0-63 mm</t>
  </si>
  <si>
    <t>221/A 1</t>
  </si>
  <si>
    <t xml:space="preserve"> 564752113</t>
  </si>
  <si>
    <t>Podklad alebo kryt z kameniva hrubého drveného veľ. 32-63mm(vibr.štrk) po zhut.hr. 170 mm</t>
  </si>
  <si>
    <t xml:space="preserve"> 569711113</t>
  </si>
  <si>
    <t>Spevnenie krajníc alebo komun. pre peších s rozpr. a zhutnením, kamenivom drveným hr. 70 mm</t>
  </si>
  <si>
    <t xml:space="preserve"> 573111111</t>
  </si>
  <si>
    <t>Postrek asfaltový infiltračný s posypom kamenivom z asfaltu cestného v množstve 0,60 kg/m2</t>
  </si>
  <si>
    <t>221/C 1</t>
  </si>
  <si>
    <t xml:space="preserve"> 566901111</t>
  </si>
  <si>
    <t>Upravenie podkladu po prekopoch pre inž. siete so zhutnením kamenivom ťaženým alebo štrkopieskom</t>
  </si>
  <si>
    <t xml:space="preserve"> 566903111</t>
  </si>
  <si>
    <t>Upravenie podkladu po prekopoch pre inžinierske siete so zhutnením kamenivom hrubým drveným</t>
  </si>
  <si>
    <t>t</t>
  </si>
  <si>
    <t xml:space="preserve"> 572731111</t>
  </si>
  <si>
    <t>Vyspravenie výtlkov krytu asfalt. zmesou zo štrkop. obal. asfaltom, pri spotrebe na 1km komun. do 10 t</t>
  </si>
  <si>
    <t>R/RE</t>
  </si>
  <si>
    <t xml:space="preserve"> 577144271</t>
  </si>
  <si>
    <t>Asfaltový betón vrstva obrusná AC 11 O v pruhu š.  3 m z modifik. asfaltu tr. II, po zhutnení hr. 50 mm</t>
  </si>
  <si>
    <t xml:space="preserve"> 13/B 1</t>
  </si>
  <si>
    <t xml:space="preserve"> 979081111</t>
  </si>
  <si>
    <t>Odvoz sutiny a vybúraných hmôt na skládku do 1 km</t>
  </si>
  <si>
    <t xml:space="preserve"> 979081121</t>
  </si>
  <si>
    <t>Odvoz sutiny a vybúraných hmôt na skládku za každý ďalší 1 km</t>
  </si>
  <si>
    <t xml:space="preserve"> 979082111</t>
  </si>
  <si>
    <t>Vnútrostavenisková doprava sutiny a vybúraných hmôt do 10 m</t>
  </si>
  <si>
    <t xml:space="preserve"> 979089011</t>
  </si>
  <si>
    <t xml:space="preserve">Poplatok za skladovanie - betón, tehly, dlaždice, (17 01) nebezpečné </t>
  </si>
  <si>
    <t xml:space="preserve"> 919411111</t>
  </si>
  <si>
    <t>Čelo priepustu z betónu prostého z rúr DN 300 až DN 500 mm</t>
  </si>
  <si>
    <t>ks</t>
  </si>
  <si>
    <t xml:space="preserve"> 919535558</t>
  </si>
  <si>
    <t xml:space="preserve">Obetónovanie rúrového priepustu betónom jednoduchým tr.C 20/25 </t>
  </si>
  <si>
    <t xml:space="preserve"> 919541112</t>
  </si>
  <si>
    <t>Zhotovenie priepustu alebo zjazdu z rúr plastových PE ryhovaných hrdlových alebo spojkových DN 400 mm</t>
  </si>
  <si>
    <t>m</t>
  </si>
  <si>
    <t xml:space="preserve"> 919735113</t>
  </si>
  <si>
    <t>Rezanie existujúceho asfaltového krytu alebo podkladu hľbky nad 100 do 150 mm</t>
  </si>
  <si>
    <t xml:space="preserve"> 966008112</t>
  </si>
  <si>
    <t>Búranie rúrového priepustu, z rúr DN 300 do 500 mm,  -0,98000t</t>
  </si>
  <si>
    <t xml:space="preserve"> 938909311</t>
  </si>
  <si>
    <t>Odstránenie blata, prachu alebo hlineného nánosu, z povrchu podkladu alebo krytu bet. alebo asfalt.</t>
  </si>
  <si>
    <t>S/S20</t>
  </si>
  <si>
    <t xml:space="preserve"> 2860006010</t>
  </si>
  <si>
    <t>PVC rúra 400/6m -korugovaný kanalizačný systém SN8   PIPELIFE alebo ekvivalent</t>
  </si>
  <si>
    <t xml:space="preserve"> 998225111</t>
  </si>
  <si>
    <t>Presun hmôt pre pozemnú komunikáciu a letisko s krytom asfaltovým akejkoľvek dĺžky objektu</t>
  </si>
  <si>
    <t xml:space="preserve"> 998225191</t>
  </si>
  <si>
    <t>Príplatok k cene za zväčšený presun nad vymedzenú najväčšiu dopravnú vzdialenosť do 1000 m</t>
  </si>
  <si>
    <t xml:space="preserve">           Celkom bez DPH</t>
  </si>
  <si>
    <t xml:space="preserve">           DPH 20% z </t>
  </si>
  <si>
    <t xml:space="preserve">           DPH 0% z </t>
  </si>
  <si>
    <t xml:space="preserve">           Celkom</t>
  </si>
  <si>
    <t>Krycí list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</si>
</sst>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b/>
      <sz val="9"/>
      <color rgb="FFFF0000"/>
      <name val="Arial CE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164" fontId="1" fillId="0" borderId="29" xfId="0" applyNumberFormat="1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6" fillId="0" borderId="16" xfId="0" applyFont="1" applyFill="1" applyBorder="1"/>
    <xf numFmtId="0" fontId="7" fillId="0" borderId="16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6" fillId="0" borderId="17" xfId="0" applyFont="1" applyFill="1" applyBorder="1"/>
    <xf numFmtId="0" fontId="6" fillId="0" borderId="12" xfId="0" applyFont="1" applyFill="1" applyBorder="1"/>
    <xf numFmtId="0" fontId="6" fillId="0" borderId="9" xfId="0" applyFont="1" applyFill="1" applyBorder="1"/>
    <xf numFmtId="0" fontId="5" fillId="0" borderId="8" xfId="0" applyFont="1" applyFill="1" applyBorder="1"/>
    <xf numFmtId="0" fontId="5" fillId="0" borderId="22" xfId="0" applyFont="1" applyFill="1" applyBorder="1"/>
    <xf numFmtId="0" fontId="5" fillId="0" borderId="17" xfId="0" applyFont="1" applyFill="1" applyBorder="1"/>
    <xf numFmtId="0" fontId="5" fillId="0" borderId="9" xfId="0" applyFont="1" applyFill="1" applyBorder="1"/>
    <xf numFmtId="0" fontId="5" fillId="0" borderId="28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9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5" fillId="0" borderId="34" xfId="0" applyFont="1" applyFill="1" applyBorder="1"/>
    <xf numFmtId="0" fontId="5" fillId="0" borderId="36" xfId="0" applyFont="1" applyFill="1" applyBorder="1"/>
    <xf numFmtId="0" fontId="5" fillId="0" borderId="10" xfId="0" applyFont="1" applyFill="1" applyBorder="1"/>
    <xf numFmtId="0" fontId="4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2" xfId="0" applyFont="1" applyFill="1" applyBorder="1"/>
    <xf numFmtId="0" fontId="5" fillId="0" borderId="39" xfId="0" applyFont="1" applyFill="1" applyBorder="1" applyAlignment="1">
      <alignment horizontal="center"/>
    </xf>
    <xf numFmtId="164" fontId="1" fillId="0" borderId="22" xfId="0" applyNumberFormat="1" applyFont="1" applyFill="1" applyBorder="1"/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45" xfId="0" applyFont="1" applyFill="1" applyBorder="1"/>
    <xf numFmtId="0" fontId="5" fillId="0" borderId="47" xfId="0" applyFont="1" applyFill="1" applyBorder="1"/>
    <xf numFmtId="0" fontId="5" fillId="0" borderId="48" xfId="0" applyFont="1" applyFill="1" applyBorder="1"/>
    <xf numFmtId="0" fontId="5" fillId="0" borderId="49" xfId="0" applyFont="1" applyFill="1" applyBorder="1"/>
    <xf numFmtId="0" fontId="1" fillId="0" borderId="49" xfId="0" applyFont="1" applyFill="1" applyBorder="1"/>
    <xf numFmtId="0" fontId="5" fillId="0" borderId="50" xfId="0" applyFont="1" applyFill="1" applyBorder="1"/>
    <xf numFmtId="164" fontId="1" fillId="0" borderId="51" xfId="0" applyNumberFormat="1" applyFont="1" applyFill="1" applyBorder="1"/>
    <xf numFmtId="164" fontId="5" fillId="0" borderId="46" xfId="0" applyNumberFormat="1" applyFont="1" applyFill="1" applyBorder="1"/>
    <xf numFmtId="164" fontId="5" fillId="0" borderId="47" xfId="0" applyNumberFormat="1" applyFont="1" applyFill="1" applyBorder="1"/>
    <xf numFmtId="164" fontId="5" fillId="0" borderId="48" xfId="0" applyNumberFormat="1" applyFont="1" applyFill="1" applyBorder="1"/>
    <xf numFmtId="164" fontId="5" fillId="0" borderId="49" xfId="0" applyNumberFormat="1" applyFont="1" applyFill="1" applyBorder="1"/>
    <xf numFmtId="164" fontId="1" fillId="0" borderId="50" xfId="0" applyNumberFormat="1" applyFont="1" applyFill="1" applyBorder="1"/>
    <xf numFmtId="164" fontId="5" fillId="0" borderId="0" xfId="0" applyNumberFormat="1" applyFont="1" applyFill="1" applyBorder="1"/>
    <xf numFmtId="164" fontId="5" fillId="0" borderId="52" xfId="0" applyNumberFormat="1" applyFont="1" applyFill="1" applyBorder="1"/>
    <xf numFmtId="0" fontId="1" fillId="0" borderId="53" xfId="0" applyFont="1" applyFill="1" applyBorder="1"/>
    <xf numFmtId="0" fontId="1" fillId="0" borderId="54" xfId="0" applyFont="1" applyFill="1" applyBorder="1"/>
    <xf numFmtId="0" fontId="1" fillId="0" borderId="55" xfId="0" applyFont="1" applyFill="1" applyBorder="1"/>
    <xf numFmtId="0" fontId="1" fillId="0" borderId="56" xfId="0" applyFont="1" applyFill="1" applyBorder="1"/>
    <xf numFmtId="164" fontId="1" fillId="0" borderId="23" xfId="0" applyNumberFormat="1" applyFont="1" applyFill="1" applyBorder="1"/>
    <xf numFmtId="164" fontId="1" fillId="0" borderId="52" xfId="0" applyNumberFormat="1" applyFont="1" applyFill="1" applyBorder="1"/>
    <xf numFmtId="164" fontId="5" fillId="0" borderId="58" xfId="0" applyNumberFormat="1" applyFont="1" applyFill="1" applyBorder="1"/>
    <xf numFmtId="164" fontId="1" fillId="0" borderId="58" xfId="0" applyNumberFormat="1" applyFont="1" applyFill="1" applyBorder="1"/>
    <xf numFmtId="0" fontId="4" fillId="0" borderId="60" xfId="0" applyFont="1" applyFill="1" applyBorder="1" applyAlignment="1">
      <alignment horizontal="center"/>
    </xf>
    <xf numFmtId="0" fontId="5" fillId="0" borderId="61" xfId="0" applyFont="1" applyFill="1" applyBorder="1"/>
    <xf numFmtId="0" fontId="5" fillId="0" borderId="62" xfId="0" applyFont="1" applyFill="1" applyBorder="1"/>
    <xf numFmtId="0" fontId="5" fillId="0" borderId="63" xfId="0" applyFont="1" applyFill="1" applyBorder="1" applyAlignment="1">
      <alignment horizontal="center"/>
    </xf>
    <xf numFmtId="0" fontId="5" fillId="0" borderId="64" xfId="0" applyFont="1" applyFill="1" applyBorder="1"/>
    <xf numFmtId="164" fontId="5" fillId="0" borderId="64" xfId="0" applyNumberFormat="1" applyFont="1" applyFill="1" applyBorder="1"/>
    <xf numFmtId="164" fontId="5" fillId="0" borderId="65" xfId="0" applyNumberFormat="1" applyFont="1" applyFill="1" applyBorder="1"/>
    <xf numFmtId="164" fontId="1" fillId="0" borderId="67" xfId="0" applyNumberFormat="1" applyFont="1" applyFill="1" applyBorder="1"/>
    <xf numFmtId="164" fontId="4" fillId="0" borderId="68" xfId="0" applyNumberFormat="1" applyFont="1" applyFill="1" applyBorder="1"/>
    <xf numFmtId="164" fontId="1" fillId="0" borderId="69" xfId="0" applyNumberFormat="1" applyFont="1" applyFill="1" applyBorder="1"/>
    <xf numFmtId="0" fontId="1" fillId="0" borderId="15" xfId="0" applyFont="1" applyFill="1" applyBorder="1"/>
    <xf numFmtId="0" fontId="1" fillId="0" borderId="70" xfId="0" applyFont="1" applyFill="1" applyBorder="1"/>
    <xf numFmtId="0" fontId="1" fillId="0" borderId="71" xfId="0" applyFont="1" applyFill="1" applyBorder="1"/>
    <xf numFmtId="0" fontId="5" fillId="0" borderId="11" xfId="0" applyFont="1" applyFill="1" applyBorder="1"/>
    <xf numFmtId="0" fontId="5" fillId="0" borderId="72" xfId="0" applyFont="1" applyFill="1" applyBorder="1"/>
    <xf numFmtId="164" fontId="5" fillId="0" borderId="73" xfId="0" applyNumberFormat="1" applyFont="1" applyFill="1" applyBorder="1"/>
    <xf numFmtId="164" fontId="4" fillId="0" borderId="74" xfId="0" applyNumberFormat="1" applyFont="1" applyFill="1" applyBorder="1"/>
    <xf numFmtId="164" fontId="4" fillId="0" borderId="75" xfId="0" applyNumberFormat="1" applyFont="1" applyFill="1" applyBorder="1"/>
    <xf numFmtId="0" fontId="4" fillId="0" borderId="76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6" xfId="0" applyNumberFormat="1" applyFont="1" applyFill="1" applyBorder="1"/>
    <xf numFmtId="164" fontId="1" fillId="0" borderId="24" xfId="0" applyNumberFormat="1" applyFont="1" applyFill="1" applyBorder="1"/>
    <xf numFmtId="0" fontId="5" fillId="0" borderId="73" xfId="0" applyFont="1" applyFill="1" applyBorder="1"/>
    <xf numFmtId="0" fontId="5" fillId="0" borderId="0" xfId="0" applyFont="1" applyFill="1" applyBorder="1"/>
    <xf numFmtId="0" fontId="5" fillId="0" borderId="52" xfId="0" applyFont="1" applyFill="1" applyBorder="1"/>
    <xf numFmtId="0" fontId="1" fillId="0" borderId="0" xfId="0" applyFont="1" applyFill="1" applyBorder="1"/>
    <xf numFmtId="164" fontId="6" fillId="0" borderId="66" xfId="0" applyNumberFormat="1" applyFont="1" applyFill="1" applyBorder="1"/>
    <xf numFmtId="164" fontId="6" fillId="0" borderId="77" xfId="0" applyNumberFormat="1" applyFont="1" applyFill="1" applyBorder="1"/>
    <xf numFmtId="164" fontId="6" fillId="0" borderId="78" xfId="0" applyNumberFormat="1" applyFont="1" applyFill="1" applyBorder="1"/>
    <xf numFmtId="164" fontId="1" fillId="0" borderId="77" xfId="0" applyNumberFormat="1" applyFont="1" applyFill="1" applyBorder="1"/>
    <xf numFmtId="0" fontId="1" fillId="0" borderId="79" xfId="0" applyFont="1" applyFill="1" applyBorder="1"/>
    <xf numFmtId="164" fontId="5" fillId="0" borderId="80" xfId="0" applyNumberFormat="1" applyFont="1" applyFill="1" applyBorder="1"/>
    <xf numFmtId="0" fontId="1" fillId="0" borderId="81" xfId="0" applyFont="1" applyFill="1" applyBorder="1"/>
    <xf numFmtId="0" fontId="1" fillId="0" borderId="52" xfId="0" applyFont="1" applyFill="1" applyBorder="1"/>
    <xf numFmtId="164" fontId="5" fillId="0" borderId="77" xfId="0" applyNumberFormat="1" applyFont="1" applyFill="1" applyBorder="1"/>
    <xf numFmtId="164" fontId="5" fillId="0" borderId="78" xfId="0" applyNumberFormat="1" applyFont="1" applyFill="1" applyBorder="1"/>
    <xf numFmtId="164" fontId="1" fillId="0" borderId="78" xfId="0" applyNumberFormat="1" applyFont="1" applyFill="1" applyBorder="1"/>
    <xf numFmtId="0" fontId="1" fillId="0" borderId="58" xfId="0" applyFont="1" applyFill="1" applyBorder="1"/>
    <xf numFmtId="0" fontId="5" fillId="0" borderId="58" xfId="0" applyFont="1" applyFill="1" applyBorder="1"/>
    <xf numFmtId="0" fontId="1" fillId="0" borderId="82" xfId="0" applyFont="1" applyFill="1" applyBorder="1"/>
    <xf numFmtId="164" fontId="1" fillId="0" borderId="83" xfId="0" applyNumberFormat="1" applyFont="1" applyFill="1" applyBorder="1"/>
    <xf numFmtId="164" fontId="8" fillId="0" borderId="84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57" xfId="0" applyFont="1" applyFill="1" applyBorder="1"/>
    <xf numFmtId="0" fontId="1" fillId="0" borderId="59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5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1" xfId="0" applyFont="1" applyBorder="1"/>
    <xf numFmtId="164" fontId="5" fillId="0" borderId="91" xfId="0" applyNumberFormat="1" applyFont="1" applyBorder="1"/>
    <xf numFmtId="165" fontId="5" fillId="0" borderId="91" xfId="0" applyNumberFormat="1" applyFont="1" applyBorder="1"/>
    <xf numFmtId="0" fontId="9" fillId="0" borderId="0" xfId="0" applyFont="1"/>
    <xf numFmtId="0" fontId="4" fillId="0" borderId="91" xfId="0" applyFont="1" applyBorder="1"/>
    <xf numFmtId="164" fontId="4" fillId="0" borderId="91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10" fillId="2" borderId="0" xfId="0" applyFont="1" applyFill="1"/>
    <xf numFmtId="0" fontId="10" fillId="0" borderId="0" xfId="0" applyFont="1"/>
    <xf numFmtId="166" fontId="1" fillId="0" borderId="0" xfId="0" applyNumberFormat="1" applyFont="1"/>
    <xf numFmtId="0" fontId="4" fillId="2" borderId="91" xfId="0" applyFont="1" applyFill="1" applyBorder="1"/>
    <xf numFmtId="49" fontId="5" fillId="0" borderId="91" xfId="0" applyNumberFormat="1" applyFont="1" applyBorder="1"/>
    <xf numFmtId="166" fontId="5" fillId="0" borderId="91" xfId="0" applyNumberFormat="1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0" fillId="0" borderId="0" xfId="0" applyNumberFormat="1"/>
    <xf numFmtId="166" fontId="4" fillId="0" borderId="0" xfId="0" applyNumberFormat="1" applyFont="1"/>
    <xf numFmtId="0" fontId="11" fillId="0" borderId="91" xfId="0" applyFont="1" applyBorder="1"/>
    <xf numFmtId="166" fontId="11" fillId="0" borderId="91" xfId="0" applyNumberFormat="1" applyFont="1" applyBorder="1"/>
    <xf numFmtId="164" fontId="11" fillId="0" borderId="91" xfId="0" applyNumberFormat="1" applyFont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5" fillId="0" borderId="92" xfId="0" applyFont="1" applyFill="1" applyBorder="1" applyAlignment="1">
      <alignment horizontal="center"/>
    </xf>
    <xf numFmtId="0" fontId="1" fillId="0" borderId="74" xfId="0" applyFont="1" applyFill="1" applyBorder="1"/>
    <xf numFmtId="0" fontId="1" fillId="0" borderId="93" xfId="0" applyFont="1" applyFill="1" applyBorder="1"/>
    <xf numFmtId="164" fontId="1" fillId="0" borderId="94" xfId="0" applyNumberFormat="1" applyFont="1" applyFill="1" applyBorder="1"/>
    <xf numFmtId="164" fontId="8" fillId="0" borderId="95" xfId="0" applyNumberFormat="1" applyFont="1" applyFill="1" applyBorder="1"/>
    <xf numFmtId="166" fontId="12" fillId="0" borderId="91" xfId="0" applyNumberFormat="1" applyFont="1" applyBorder="1"/>
    <xf numFmtId="0" fontId="13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workbookViewId="0">
      <selection activeCell="A15" sqref="A15:AA34"/>
    </sheetView>
  </sheetViews>
  <sheetFormatPr defaultRowHeight="15" x14ac:dyDescent="0.25"/>
  <cols>
    <col min="1" max="1" width="35.7109375" customWidth="1"/>
    <col min="2" max="3" width="15.7109375" customWidth="1"/>
    <col min="4" max="6" width="8.7109375" customWidth="1"/>
    <col min="7" max="7" width="15.7109375" customWidth="1"/>
    <col min="9" max="26" width="0" hidden="1" customWidth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x14ac:dyDescent="0.25">
      <c r="A2" s="4" t="s">
        <v>0</v>
      </c>
      <c r="B2" s="3"/>
      <c r="C2" s="3"/>
      <c r="D2" s="3"/>
      <c r="E2" s="3"/>
      <c r="F2" s="6" t="s">
        <v>2</v>
      </c>
      <c r="G2" s="6"/>
    </row>
    <row r="3" spans="1:26" x14ac:dyDescent="0.25">
      <c r="A3" s="3"/>
      <c r="B3" s="3"/>
      <c r="C3" s="3"/>
      <c r="D3" s="3"/>
      <c r="E3" s="3"/>
      <c r="F3" s="7" t="s">
        <v>3</v>
      </c>
      <c r="G3" s="7" t="s">
        <v>4</v>
      </c>
    </row>
    <row r="4" spans="1:26" x14ac:dyDescent="0.25">
      <c r="A4" s="5" t="s">
        <v>1</v>
      </c>
      <c r="B4" s="3"/>
      <c r="C4" s="3"/>
      <c r="D4" s="3"/>
      <c r="E4" s="3"/>
      <c r="F4" s="8">
        <v>0.2</v>
      </c>
      <c r="G4" s="8">
        <v>0</v>
      </c>
    </row>
    <row r="5" spans="1:26" x14ac:dyDescent="0.25">
      <c r="A5" s="3"/>
      <c r="B5" s="3"/>
      <c r="C5" s="3"/>
      <c r="D5" s="3"/>
      <c r="E5" s="3"/>
      <c r="F5" s="3"/>
      <c r="G5" s="3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70" t="s">
        <v>12</v>
      </c>
      <c r="B7" s="77">
        <f>'SO 11106'!I55-Rekapitulácia!D7</f>
        <v>0</v>
      </c>
      <c r="C7" s="77">
        <f>'Kryci_list 11106'!J26</f>
        <v>0</v>
      </c>
      <c r="D7" s="77">
        <v>0</v>
      </c>
      <c r="E7" s="77">
        <f>'Kryci_list 11106'!J17</f>
        <v>0</v>
      </c>
      <c r="F7" s="77">
        <v>0</v>
      </c>
      <c r="G7" s="77">
        <f>B7+C7+D7+E7+F7</f>
        <v>0</v>
      </c>
      <c r="K7">
        <f>'SO 11106'!K55</f>
        <v>0</v>
      </c>
      <c r="Q7">
        <v>30.126000000000001</v>
      </c>
    </row>
    <row r="8" spans="1:26" x14ac:dyDescent="0.25">
      <c r="A8" s="183" t="s">
        <v>151</v>
      </c>
      <c r="B8" s="184">
        <f>SUM(B7:B7)</f>
        <v>0</v>
      </c>
      <c r="C8" s="184">
        <f>SUM(C7:C7)</f>
        <v>0</v>
      </c>
      <c r="D8" s="184">
        <f>SUM(D7:D7)</f>
        <v>0</v>
      </c>
      <c r="E8" s="184">
        <f>SUM(E7:E7)</f>
        <v>0</v>
      </c>
      <c r="F8" s="184">
        <f>SUM(F7:F7)</f>
        <v>0</v>
      </c>
      <c r="G8" s="184">
        <f>SUM(G7:G7)-SUM(Z7:Z7)</f>
        <v>0</v>
      </c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 x14ac:dyDescent="0.25">
      <c r="A9" s="181" t="s">
        <v>152</v>
      </c>
      <c r="B9" s="182">
        <f>G8-SUM(Rekapitulácia!K7:'Rekapitulácia'!K7)</f>
        <v>0</v>
      </c>
      <c r="C9" s="182"/>
      <c r="D9" s="182"/>
      <c r="E9" s="182"/>
      <c r="F9" s="182"/>
      <c r="G9" s="182">
        <f>ROUND(((ROUND(B9,2)*20)/100),2)</f>
        <v>0</v>
      </c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</row>
    <row r="10" spans="1:26" x14ac:dyDescent="0.25">
      <c r="A10" s="5" t="s">
        <v>153</v>
      </c>
      <c r="B10" s="179">
        <f>(G8-B9)</f>
        <v>0</v>
      </c>
      <c r="C10" s="179"/>
      <c r="D10" s="179"/>
      <c r="E10" s="179"/>
      <c r="F10" s="179"/>
      <c r="G10" s="179">
        <f>ROUND(((ROUND(B10,2)*0)/100),2)</f>
        <v>0</v>
      </c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5" t="s">
        <v>154</v>
      </c>
      <c r="B11" s="179"/>
      <c r="C11" s="179"/>
      <c r="D11" s="179"/>
      <c r="E11" s="179"/>
      <c r="F11" s="179"/>
      <c r="G11" s="179">
        <f>SUM(G8:G10)</f>
        <v>0</v>
      </c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0"/>
      <c r="B12" s="180"/>
      <c r="C12" s="180"/>
      <c r="D12" s="180"/>
      <c r="E12" s="180"/>
      <c r="F12" s="180"/>
      <c r="G12" s="180"/>
    </row>
    <row r="13" spans="1:26" x14ac:dyDescent="0.25">
      <c r="A13" s="10"/>
      <c r="B13" s="180"/>
      <c r="C13" s="180"/>
      <c r="D13" s="180"/>
      <c r="E13" s="180"/>
      <c r="F13" s="180"/>
      <c r="G13" s="180"/>
    </row>
    <row r="14" spans="1:26" x14ac:dyDescent="0.25">
      <c r="A14" s="10"/>
      <c r="B14" s="180"/>
      <c r="C14" s="180"/>
      <c r="D14" s="180"/>
      <c r="E14" s="180"/>
      <c r="F14" s="180"/>
      <c r="G14" s="180"/>
    </row>
    <row r="15" spans="1:26" x14ac:dyDescent="0.25">
      <c r="A15" s="1"/>
      <c r="B15" s="149"/>
      <c r="C15" s="149"/>
      <c r="D15" s="149"/>
      <c r="E15" s="149"/>
      <c r="F15" s="149"/>
      <c r="G15" s="149"/>
    </row>
    <row r="16" spans="1:26" x14ac:dyDescent="0.25">
      <c r="A16" s="1"/>
      <c r="B16" s="149"/>
      <c r="C16" s="149"/>
      <c r="D16" s="149"/>
      <c r="E16" s="149"/>
      <c r="F16" s="149"/>
      <c r="G16" s="149"/>
    </row>
    <row r="17" spans="1:7" x14ac:dyDescent="0.25">
      <c r="A17" s="1"/>
      <c r="B17" s="149"/>
      <c r="C17" s="149"/>
      <c r="D17" s="149"/>
      <c r="E17" s="149"/>
      <c r="F17" s="149"/>
      <c r="G17" s="149"/>
    </row>
    <row r="18" spans="1:7" x14ac:dyDescent="0.25">
      <c r="A18" s="1"/>
      <c r="B18" s="149"/>
      <c r="C18" s="149"/>
      <c r="D18" s="149"/>
      <c r="E18" s="149"/>
      <c r="F18" s="149"/>
      <c r="G18" s="149"/>
    </row>
    <row r="19" spans="1:7" x14ac:dyDescent="0.25">
      <c r="A19" s="1"/>
      <c r="B19" s="149"/>
      <c r="C19" s="149"/>
      <c r="D19" s="149"/>
      <c r="E19" s="149"/>
      <c r="F19" s="149"/>
      <c r="G19" s="149"/>
    </row>
    <row r="20" spans="1:7" x14ac:dyDescent="0.25">
      <c r="A20" s="1"/>
      <c r="B20" s="149"/>
      <c r="C20" s="149"/>
      <c r="D20" s="149"/>
      <c r="E20" s="149"/>
      <c r="F20" s="149"/>
      <c r="G20" s="149"/>
    </row>
    <row r="21" spans="1:7" x14ac:dyDescent="0.25">
      <c r="A21" s="1"/>
      <c r="B21" s="149"/>
      <c r="C21" s="149"/>
      <c r="D21" s="149"/>
      <c r="E21" s="149"/>
      <c r="F21" s="149"/>
      <c r="G21" s="149"/>
    </row>
    <row r="22" spans="1:7" x14ac:dyDescent="0.25">
      <c r="A22" s="1"/>
      <c r="B22" s="149"/>
      <c r="C22" s="149"/>
      <c r="D22" s="149"/>
      <c r="E22" s="149"/>
      <c r="F22" s="149"/>
      <c r="G22" s="149"/>
    </row>
    <row r="23" spans="1:7" x14ac:dyDescent="0.25">
      <c r="A23" s="1"/>
      <c r="B23" s="149"/>
      <c r="C23" s="149"/>
      <c r="D23" s="149"/>
      <c r="E23" s="149"/>
      <c r="F23" s="149"/>
      <c r="G23" s="149"/>
    </row>
    <row r="24" spans="1:7" x14ac:dyDescent="0.25">
      <c r="A24" s="1"/>
      <c r="B24" s="149"/>
      <c r="C24" s="149"/>
      <c r="D24" s="149"/>
      <c r="E24" s="149"/>
      <c r="F24" s="149"/>
      <c r="G24" s="149"/>
    </row>
    <row r="25" spans="1:7" x14ac:dyDescent="0.25">
      <c r="A25" s="1"/>
      <c r="B25" s="149"/>
      <c r="C25" s="149"/>
      <c r="D25" s="149"/>
      <c r="E25" s="149"/>
      <c r="F25" s="149"/>
      <c r="G25" s="149"/>
    </row>
    <row r="26" spans="1:7" x14ac:dyDescent="0.25">
      <c r="A26" s="1"/>
      <c r="B26" s="149"/>
      <c r="C26" s="149"/>
      <c r="D26" s="149"/>
      <c r="E26" s="149"/>
      <c r="F26" s="149"/>
      <c r="G26" s="149"/>
    </row>
    <row r="27" spans="1:7" x14ac:dyDescent="0.25">
      <c r="A27" s="1"/>
      <c r="B27" s="149"/>
      <c r="C27" s="149"/>
      <c r="D27" s="149"/>
      <c r="E27" s="149"/>
      <c r="F27" s="149"/>
      <c r="G27" s="149"/>
    </row>
    <row r="28" spans="1:7" x14ac:dyDescent="0.25">
      <c r="A28" s="1"/>
      <c r="B28" s="149"/>
      <c r="C28" s="149"/>
      <c r="D28" s="149"/>
      <c r="E28" s="149"/>
      <c r="F28" s="149"/>
      <c r="G28" s="149"/>
    </row>
    <row r="29" spans="1:7" x14ac:dyDescent="0.25">
      <c r="A29" s="1"/>
      <c r="B29" s="149"/>
      <c r="C29" s="149"/>
      <c r="D29" s="149"/>
      <c r="E29" s="149"/>
      <c r="F29" s="149"/>
      <c r="G29" s="149"/>
    </row>
    <row r="30" spans="1:7" x14ac:dyDescent="0.25">
      <c r="A30" s="1"/>
      <c r="B30" s="149"/>
      <c r="C30" s="149"/>
      <c r="D30" s="149"/>
      <c r="E30" s="149"/>
      <c r="F30" s="149"/>
      <c r="G30" s="149"/>
    </row>
    <row r="31" spans="1:7" x14ac:dyDescent="0.25">
      <c r="B31" s="178"/>
      <c r="C31" s="178"/>
      <c r="D31" s="178"/>
      <c r="E31" s="178"/>
      <c r="F31" s="178"/>
      <c r="G31" s="178"/>
    </row>
    <row r="32" spans="1:7" x14ac:dyDescent="0.25">
      <c r="B32" s="178"/>
      <c r="C32" s="178"/>
      <c r="D32" s="178"/>
      <c r="E32" s="178"/>
      <c r="F32" s="178"/>
      <c r="G32" s="178"/>
    </row>
    <row r="33" spans="2:7" x14ac:dyDescent="0.25">
      <c r="B33" s="178"/>
      <c r="C33" s="178"/>
      <c r="D33" s="178"/>
      <c r="E33" s="178"/>
      <c r="F33" s="178"/>
      <c r="G33" s="178"/>
    </row>
    <row r="34" spans="2:7" x14ac:dyDescent="0.25">
      <c r="B34" s="178"/>
      <c r="C34" s="178"/>
      <c r="D34" s="178"/>
      <c r="E34" s="178"/>
      <c r="F34" s="178"/>
      <c r="G34" s="178"/>
    </row>
    <row r="35" spans="2:7" x14ac:dyDescent="0.25">
      <c r="B35" s="178"/>
      <c r="C35" s="178"/>
      <c r="D35" s="178"/>
      <c r="E35" s="178"/>
      <c r="F35" s="178"/>
      <c r="G35" s="178"/>
    </row>
    <row r="36" spans="2:7" x14ac:dyDescent="0.25">
      <c r="B36" s="178"/>
      <c r="C36" s="178"/>
      <c r="D36" s="178"/>
      <c r="E36" s="178"/>
      <c r="F36" s="178"/>
      <c r="G36" s="178"/>
    </row>
    <row r="37" spans="2:7" x14ac:dyDescent="0.25">
      <c r="B37" s="178"/>
      <c r="C37" s="178"/>
      <c r="D37" s="178"/>
      <c r="E37" s="178"/>
      <c r="F37" s="178"/>
      <c r="G37" s="178"/>
    </row>
    <row r="38" spans="2:7" x14ac:dyDescent="0.25">
      <c r="B38" s="178"/>
      <c r="C38" s="178"/>
      <c r="D38" s="178"/>
      <c r="E38" s="178"/>
      <c r="F38" s="178"/>
      <c r="G38" s="178"/>
    </row>
    <row r="39" spans="2:7" x14ac:dyDescent="0.25">
      <c r="B39" s="178"/>
      <c r="C39" s="178"/>
      <c r="D39" s="178"/>
      <c r="E39" s="178"/>
      <c r="F39" s="178"/>
      <c r="G39" s="178"/>
    </row>
    <row r="40" spans="2:7" x14ac:dyDescent="0.25">
      <c r="B40" s="178"/>
      <c r="C40" s="178"/>
      <c r="D40" s="178"/>
      <c r="E40" s="178"/>
      <c r="F40" s="178"/>
      <c r="G40" s="178"/>
    </row>
    <row r="41" spans="2:7" x14ac:dyDescent="0.25">
      <c r="B41" s="178"/>
      <c r="C41" s="178"/>
      <c r="D41" s="178"/>
      <c r="E41" s="178"/>
      <c r="F41" s="178"/>
      <c r="G41" s="178"/>
    </row>
    <row r="42" spans="2:7" x14ac:dyDescent="0.25">
      <c r="B42" s="178"/>
      <c r="C42" s="178"/>
      <c r="D42" s="178"/>
      <c r="E42" s="178"/>
      <c r="F42" s="178"/>
      <c r="G42" s="178"/>
    </row>
    <row r="43" spans="2:7" x14ac:dyDescent="0.25">
      <c r="B43" s="178"/>
      <c r="C43" s="178"/>
      <c r="D43" s="178"/>
      <c r="E43" s="178"/>
      <c r="F43" s="178"/>
      <c r="G43" s="178"/>
    </row>
    <row r="44" spans="2:7" x14ac:dyDescent="0.25">
      <c r="B44" s="178"/>
      <c r="C44" s="178"/>
      <c r="D44" s="178"/>
      <c r="E44" s="178"/>
      <c r="F44" s="178"/>
      <c r="G44" s="178"/>
    </row>
    <row r="45" spans="2:7" x14ac:dyDescent="0.25">
      <c r="B45" s="178"/>
      <c r="C45" s="178"/>
      <c r="D45" s="178"/>
      <c r="E45" s="178"/>
      <c r="F45" s="178"/>
      <c r="G45" s="178"/>
    </row>
    <row r="46" spans="2:7" x14ac:dyDescent="0.25">
      <c r="B46" s="178"/>
      <c r="C46" s="178"/>
      <c r="D46" s="178"/>
      <c r="E46" s="178"/>
      <c r="F46" s="178"/>
      <c r="G46" s="178"/>
    </row>
    <row r="47" spans="2:7" x14ac:dyDescent="0.25">
      <c r="B47" s="178"/>
      <c r="C47" s="178"/>
      <c r="D47" s="178"/>
      <c r="E47" s="178"/>
      <c r="F47" s="178"/>
      <c r="G47" s="178"/>
    </row>
    <row r="48" spans="2:7" x14ac:dyDescent="0.25">
      <c r="B48" s="178"/>
      <c r="C48" s="178"/>
      <c r="D48" s="178"/>
      <c r="E48" s="178"/>
      <c r="F48" s="178"/>
      <c r="G48" s="178"/>
    </row>
    <row r="49" spans="2:7" x14ac:dyDescent="0.25">
      <c r="B49" s="178"/>
      <c r="C49" s="178"/>
      <c r="D49" s="178"/>
      <c r="E49" s="178"/>
      <c r="F49" s="178"/>
      <c r="G49" s="178"/>
    </row>
    <row r="50" spans="2:7" x14ac:dyDescent="0.25">
      <c r="B50" s="178"/>
      <c r="C50" s="178"/>
      <c r="D50" s="178"/>
      <c r="E50" s="178"/>
      <c r="F50" s="178"/>
      <c r="G50" s="178"/>
    </row>
    <row r="51" spans="2:7" x14ac:dyDescent="0.25">
      <c r="B51" s="178"/>
      <c r="C51" s="178"/>
      <c r="D51" s="178"/>
      <c r="E51" s="178"/>
      <c r="F51" s="178"/>
      <c r="G51" s="178"/>
    </row>
    <row r="52" spans="2:7" x14ac:dyDescent="0.25">
      <c r="B52" s="178"/>
      <c r="C52" s="178"/>
      <c r="D52" s="178"/>
      <c r="E52" s="178"/>
      <c r="F52" s="178"/>
      <c r="G52" s="178"/>
    </row>
    <row r="53" spans="2:7" x14ac:dyDescent="0.25">
      <c r="B53" s="178"/>
      <c r="C53" s="178"/>
      <c r="D53" s="178"/>
      <c r="E53" s="178"/>
      <c r="F53" s="178"/>
      <c r="G53" s="178"/>
    </row>
    <row r="54" spans="2:7" x14ac:dyDescent="0.25">
      <c r="B54" s="178"/>
      <c r="C54" s="178"/>
      <c r="D54" s="178"/>
      <c r="E54" s="178"/>
      <c r="F54" s="178"/>
      <c r="G54" s="178"/>
    </row>
    <row r="55" spans="2:7" x14ac:dyDescent="0.25">
      <c r="B55" s="178"/>
      <c r="C55" s="178"/>
      <c r="D55" s="178"/>
      <c r="E55" s="178"/>
      <c r="F55" s="178"/>
      <c r="G55" s="178"/>
    </row>
    <row r="56" spans="2:7" x14ac:dyDescent="0.25">
      <c r="B56" s="178"/>
      <c r="C56" s="178"/>
      <c r="D56" s="178"/>
      <c r="E56" s="178"/>
      <c r="F56" s="178"/>
      <c r="G56" s="178"/>
    </row>
    <row r="57" spans="2:7" x14ac:dyDescent="0.25">
      <c r="B57" s="178"/>
      <c r="C57" s="178"/>
      <c r="D57" s="178"/>
      <c r="E57" s="178"/>
      <c r="F57" s="178"/>
      <c r="G57" s="178"/>
    </row>
    <row r="58" spans="2:7" x14ac:dyDescent="0.25">
      <c r="B58" s="178"/>
      <c r="C58" s="178"/>
      <c r="D58" s="178"/>
      <c r="E58" s="178"/>
      <c r="F58" s="178"/>
      <c r="G58" s="178"/>
    </row>
    <row r="59" spans="2:7" x14ac:dyDescent="0.25">
      <c r="B59" s="178"/>
      <c r="C59" s="178"/>
      <c r="D59" s="178"/>
      <c r="E59" s="178"/>
      <c r="F59" s="178"/>
      <c r="G59" s="178"/>
    </row>
    <row r="60" spans="2:7" x14ac:dyDescent="0.25">
      <c r="B60" s="178"/>
      <c r="C60" s="178"/>
      <c r="D60" s="178"/>
      <c r="E60" s="178"/>
      <c r="F60" s="178"/>
      <c r="G60" s="178"/>
    </row>
    <row r="61" spans="2:7" x14ac:dyDescent="0.25">
      <c r="B61" s="178"/>
      <c r="C61" s="178"/>
      <c r="D61" s="178"/>
      <c r="E61" s="178"/>
      <c r="F61" s="178"/>
      <c r="G61" s="178"/>
    </row>
    <row r="62" spans="2:7" x14ac:dyDescent="0.25">
      <c r="B62" s="178"/>
      <c r="C62" s="178"/>
      <c r="D62" s="178"/>
      <c r="E62" s="178"/>
      <c r="F62" s="178"/>
      <c r="G62" s="178"/>
    </row>
    <row r="63" spans="2:7" x14ac:dyDescent="0.25">
      <c r="B63" s="178"/>
      <c r="C63" s="178"/>
      <c r="D63" s="178"/>
      <c r="E63" s="178"/>
      <c r="F63" s="178"/>
      <c r="G63" s="178"/>
    </row>
    <row r="64" spans="2:7" x14ac:dyDescent="0.25">
      <c r="B64" s="178"/>
      <c r="C64" s="178"/>
      <c r="D64" s="178"/>
      <c r="E64" s="178"/>
      <c r="F64" s="178"/>
      <c r="G64" s="178"/>
    </row>
    <row r="65" spans="2:7" x14ac:dyDescent="0.25">
      <c r="B65" s="178"/>
      <c r="C65" s="178"/>
      <c r="D65" s="178"/>
      <c r="E65" s="178"/>
      <c r="F65" s="178"/>
      <c r="G65" s="178"/>
    </row>
    <row r="66" spans="2:7" x14ac:dyDescent="0.25">
      <c r="B66" s="178"/>
      <c r="C66" s="178"/>
      <c r="D66" s="178"/>
      <c r="E66" s="178"/>
      <c r="F66" s="178"/>
      <c r="G66" s="178"/>
    </row>
    <row r="67" spans="2:7" x14ac:dyDescent="0.25">
      <c r="B67" s="178"/>
      <c r="C67" s="178"/>
      <c r="D67" s="178"/>
      <c r="E67" s="178"/>
      <c r="F67" s="178"/>
      <c r="G67" s="178"/>
    </row>
    <row r="68" spans="2:7" x14ac:dyDescent="0.25">
      <c r="B68" s="178"/>
      <c r="C68" s="178"/>
      <c r="D68" s="178"/>
      <c r="E68" s="178"/>
      <c r="F68" s="178"/>
      <c r="G68" s="178"/>
    </row>
    <row r="69" spans="2:7" x14ac:dyDescent="0.25">
      <c r="B69" s="178"/>
      <c r="C69" s="178"/>
      <c r="D69" s="178"/>
      <c r="E69" s="178"/>
      <c r="F69" s="178"/>
      <c r="G69" s="178"/>
    </row>
    <row r="70" spans="2:7" x14ac:dyDescent="0.25">
      <c r="B70" s="178"/>
      <c r="C70" s="178"/>
      <c r="D70" s="178"/>
      <c r="E70" s="178"/>
      <c r="F70" s="178"/>
      <c r="G70" s="178"/>
    </row>
    <row r="71" spans="2:7" x14ac:dyDescent="0.25">
      <c r="B71" s="178"/>
      <c r="C71" s="178"/>
      <c r="D71" s="178"/>
      <c r="E71" s="178"/>
      <c r="F71" s="178"/>
      <c r="G71" s="178"/>
    </row>
    <row r="72" spans="2:7" x14ac:dyDescent="0.25">
      <c r="B72" s="178"/>
      <c r="C72" s="178"/>
      <c r="D72" s="178"/>
      <c r="E72" s="178"/>
      <c r="F72" s="178"/>
      <c r="G72" s="178"/>
    </row>
    <row r="73" spans="2:7" x14ac:dyDescent="0.25">
      <c r="B73" s="178"/>
      <c r="C73" s="178"/>
      <c r="D73" s="178"/>
      <c r="E73" s="178"/>
      <c r="F73" s="178"/>
      <c r="G73" s="178"/>
    </row>
    <row r="74" spans="2:7" x14ac:dyDescent="0.25">
      <c r="B74" s="178"/>
      <c r="C74" s="178"/>
      <c r="D74" s="178"/>
      <c r="E74" s="178"/>
      <c r="F74" s="178"/>
      <c r="G74" s="178"/>
    </row>
    <row r="75" spans="2:7" x14ac:dyDescent="0.25">
      <c r="B75" s="178"/>
      <c r="C75" s="178"/>
      <c r="D75" s="178"/>
      <c r="E75" s="178"/>
      <c r="F75" s="178"/>
      <c r="G75" s="178"/>
    </row>
    <row r="76" spans="2:7" x14ac:dyDescent="0.25">
      <c r="B76" s="178"/>
      <c r="C76" s="178"/>
      <c r="D76" s="178"/>
      <c r="E76" s="178"/>
      <c r="F76" s="178"/>
      <c r="G76" s="178"/>
    </row>
    <row r="77" spans="2:7" x14ac:dyDescent="0.25">
      <c r="B77" s="178"/>
      <c r="C77" s="178"/>
      <c r="D77" s="178"/>
      <c r="E77" s="178"/>
      <c r="F77" s="178"/>
      <c r="G77" s="178"/>
    </row>
    <row r="78" spans="2:7" x14ac:dyDescent="0.25">
      <c r="B78" s="178"/>
      <c r="C78" s="178"/>
      <c r="D78" s="178"/>
      <c r="E78" s="178"/>
      <c r="F78" s="178"/>
      <c r="G78" s="178"/>
    </row>
    <row r="79" spans="2:7" x14ac:dyDescent="0.25">
      <c r="B79" s="178"/>
      <c r="C79" s="178"/>
      <c r="D79" s="178"/>
      <c r="E79" s="178"/>
      <c r="F79" s="178"/>
      <c r="G79" s="178"/>
    </row>
    <row r="80" spans="2:7" x14ac:dyDescent="0.25">
      <c r="B80" s="178"/>
      <c r="C80" s="178"/>
      <c r="D80" s="178"/>
      <c r="E80" s="178"/>
      <c r="F80" s="178"/>
      <c r="G80" s="178"/>
    </row>
    <row r="81" spans="2:7" x14ac:dyDescent="0.25">
      <c r="B81" s="178"/>
      <c r="C81" s="178"/>
      <c r="D81" s="178"/>
      <c r="E81" s="178"/>
      <c r="F81" s="178"/>
      <c r="G81" s="178"/>
    </row>
    <row r="82" spans="2:7" x14ac:dyDescent="0.25">
      <c r="B82" s="178"/>
      <c r="C82" s="178"/>
      <c r="D82" s="178"/>
      <c r="E82" s="178"/>
      <c r="F82" s="178"/>
      <c r="G82" s="178"/>
    </row>
    <row r="83" spans="2:7" x14ac:dyDescent="0.25">
      <c r="B83" s="178"/>
      <c r="C83" s="178"/>
      <c r="D83" s="178"/>
      <c r="E83" s="178"/>
      <c r="F83" s="178"/>
      <c r="G83" s="178"/>
    </row>
  </sheetData>
  <printOptions horizontalCentered="1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workbookViewId="0"/>
  </sheetViews>
  <sheetFormatPr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155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6" t="s">
        <v>1</v>
      </c>
      <c r="C2" s="38"/>
      <c r="D2" s="39"/>
      <c r="E2" s="39"/>
      <c r="F2" s="39"/>
      <c r="G2" s="43" t="s">
        <v>14</v>
      </c>
      <c r="H2" s="16"/>
      <c r="I2" s="27"/>
      <c r="J2" s="31"/>
    </row>
    <row r="3" spans="1:23" ht="18" customHeight="1" x14ac:dyDescent="0.25">
      <c r="A3" s="11"/>
      <c r="B3" s="23"/>
      <c r="C3" s="20"/>
      <c r="D3" s="17"/>
      <c r="E3" s="17"/>
      <c r="F3" s="17"/>
      <c r="G3" s="46" t="s">
        <v>16</v>
      </c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28"/>
      <c r="J4" s="32"/>
    </row>
    <row r="5" spans="1:23" ht="18" customHeight="1" thickBot="1" x14ac:dyDescent="0.3">
      <c r="A5" s="11"/>
      <c r="B5" s="45" t="s">
        <v>17</v>
      </c>
      <c r="C5" s="20"/>
      <c r="D5" s="17"/>
      <c r="E5" s="17"/>
      <c r="F5" s="46" t="s">
        <v>18</v>
      </c>
      <c r="G5" s="17"/>
      <c r="H5" s="17"/>
      <c r="I5" s="44" t="s">
        <v>19</v>
      </c>
      <c r="J5" s="47" t="s">
        <v>20</v>
      </c>
    </row>
    <row r="6" spans="1:23" ht="18" customHeight="1" thickTop="1" x14ac:dyDescent="0.25">
      <c r="A6" s="11"/>
      <c r="B6" s="56" t="s">
        <v>21</v>
      </c>
      <c r="C6" s="52"/>
      <c r="D6" s="53"/>
      <c r="E6" s="53"/>
      <c r="F6" s="53"/>
      <c r="G6" s="57" t="s">
        <v>22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23</v>
      </c>
      <c r="H7" s="18"/>
      <c r="I7" s="29"/>
      <c r="J7" s="50"/>
    </row>
    <row r="8" spans="1:23" ht="18" customHeight="1" x14ac:dyDescent="0.25">
      <c r="A8" s="11"/>
      <c r="B8" s="45" t="s">
        <v>24</v>
      </c>
      <c r="C8" s="20"/>
      <c r="D8" s="17"/>
      <c r="E8" s="17"/>
      <c r="F8" s="17"/>
      <c r="G8" s="46" t="s">
        <v>22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23</v>
      </c>
      <c r="H9" s="17"/>
      <c r="I9" s="28"/>
      <c r="J9" s="32"/>
    </row>
    <row r="10" spans="1:23" ht="18" customHeight="1" x14ac:dyDescent="0.25">
      <c r="A10" s="11"/>
      <c r="B10" s="45" t="s">
        <v>25</v>
      </c>
      <c r="C10" s="20"/>
      <c r="D10" s="17"/>
      <c r="E10" s="17"/>
      <c r="F10" s="17"/>
      <c r="G10" s="46" t="s">
        <v>22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23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26</v>
      </c>
      <c r="C15" s="92" t="s">
        <v>6</v>
      </c>
      <c r="D15" s="92" t="s">
        <v>52</v>
      </c>
      <c r="E15" s="93" t="s">
        <v>53</v>
      </c>
      <c r="F15" s="105" t="s">
        <v>54</v>
      </c>
      <c r="G15" s="59" t="s">
        <v>31</v>
      </c>
      <c r="H15" s="62" t="s">
        <v>32</v>
      </c>
      <c r="I15" s="27"/>
      <c r="J15" s="55"/>
    </row>
    <row r="16" spans="1:23" ht="18" customHeight="1" x14ac:dyDescent="0.25">
      <c r="A16" s="11"/>
      <c r="B16" s="94">
        <v>1</v>
      </c>
      <c r="C16" s="95" t="s">
        <v>27</v>
      </c>
      <c r="D16" s="96">
        <f>'Kryci_list 11106'!D16</f>
        <v>0</v>
      </c>
      <c r="E16" s="97">
        <f>'Kryci_list 11106'!E16</f>
        <v>0</v>
      </c>
      <c r="F16" s="106">
        <f>'Kryci_list 11106'!F16</f>
        <v>0</v>
      </c>
      <c r="G16" s="60">
        <v>6</v>
      </c>
      <c r="H16" s="115" t="s">
        <v>33</v>
      </c>
      <c r="I16" s="129"/>
      <c r="J16" s="126">
        <f>Rekapitulácia!F8</f>
        <v>0</v>
      </c>
    </row>
    <row r="17" spans="1:10" ht="18" customHeight="1" x14ac:dyDescent="0.25">
      <c r="A17" s="11"/>
      <c r="B17" s="67">
        <v>2</v>
      </c>
      <c r="C17" s="71" t="s">
        <v>28</v>
      </c>
      <c r="D17" s="78">
        <f>'Kryci_list 11106'!D17</f>
        <v>0</v>
      </c>
      <c r="E17" s="76">
        <f>'Kryci_list 11106'!E17</f>
        <v>0</v>
      </c>
      <c r="F17" s="81">
        <f>'Kryci_list 11106'!F17</f>
        <v>0</v>
      </c>
      <c r="G17" s="61">
        <v>7</v>
      </c>
      <c r="H17" s="116" t="s">
        <v>34</v>
      </c>
      <c r="I17" s="129"/>
      <c r="J17" s="127">
        <f>Rekapitulácia!E8</f>
        <v>0</v>
      </c>
    </row>
    <row r="18" spans="1:10" ht="18" customHeight="1" x14ac:dyDescent="0.25">
      <c r="A18" s="11"/>
      <c r="B18" s="68">
        <v>3</v>
      </c>
      <c r="C18" s="72" t="s">
        <v>29</v>
      </c>
      <c r="D18" s="79">
        <f>'Kryci_list 11106'!D18</f>
        <v>0</v>
      </c>
      <c r="E18" s="77">
        <f>'Kryci_list 11106'!E18</f>
        <v>0</v>
      </c>
      <c r="F18" s="82">
        <f>'Kryci_list 11106'!F18</f>
        <v>0</v>
      </c>
      <c r="G18" s="61">
        <v>8</v>
      </c>
      <c r="H18" s="116" t="s">
        <v>35</v>
      </c>
      <c r="I18" s="129"/>
      <c r="J18" s="127">
        <f>Rekapitulácia!D8</f>
        <v>0</v>
      </c>
    </row>
    <row r="19" spans="1:10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10" ht="18" customHeight="1" thickBot="1" x14ac:dyDescent="0.3">
      <c r="A20" s="11"/>
      <c r="B20" s="68">
        <v>5</v>
      </c>
      <c r="C20" s="74" t="s">
        <v>30</v>
      </c>
      <c r="D20" s="80"/>
      <c r="E20" s="100"/>
      <c r="F20" s="107">
        <f>SUM(F16:F19)</f>
        <v>0</v>
      </c>
      <c r="G20" s="61">
        <v>10</v>
      </c>
      <c r="H20" s="116" t="s">
        <v>30</v>
      </c>
      <c r="I20" s="131"/>
      <c r="J20" s="99">
        <f>SUM(J16:J19)</f>
        <v>0</v>
      </c>
    </row>
    <row r="21" spans="1:10" ht="18" customHeight="1" thickTop="1" x14ac:dyDescent="0.25">
      <c r="A21" s="11"/>
      <c r="B21" s="65" t="s">
        <v>42</v>
      </c>
      <c r="C21" s="69" t="s">
        <v>7</v>
      </c>
      <c r="D21" s="75"/>
      <c r="E21" s="19"/>
      <c r="F21" s="98"/>
      <c r="G21" s="65" t="s">
        <v>48</v>
      </c>
      <c r="H21" s="62" t="s">
        <v>7</v>
      </c>
      <c r="I21" s="29"/>
      <c r="J21" s="132"/>
    </row>
    <row r="22" spans="1:10" ht="18" customHeight="1" x14ac:dyDescent="0.25">
      <c r="A22" s="11"/>
      <c r="B22" s="60">
        <v>11</v>
      </c>
      <c r="C22" s="63" t="s">
        <v>43</v>
      </c>
      <c r="D22" s="87"/>
      <c r="E22" s="90"/>
      <c r="F22" s="81">
        <f>'Kryci_list 11106'!F22</f>
        <v>0</v>
      </c>
      <c r="G22" s="60">
        <v>16</v>
      </c>
      <c r="H22" s="115" t="s">
        <v>49</v>
      </c>
      <c r="I22" s="129"/>
      <c r="J22" s="126">
        <f>'Kryci_list 11106'!J22</f>
        <v>0</v>
      </c>
    </row>
    <row r="23" spans="1:10" ht="18" customHeight="1" x14ac:dyDescent="0.25">
      <c r="A23" s="11"/>
      <c r="B23" s="61">
        <v>12</v>
      </c>
      <c r="C23" s="64" t="s">
        <v>44</v>
      </c>
      <c r="D23" s="66"/>
      <c r="E23" s="90"/>
      <c r="F23" s="82">
        <f>'Kryci_list 11106'!F23</f>
        <v>0</v>
      </c>
      <c r="G23" s="61">
        <v>17</v>
      </c>
      <c r="H23" s="116" t="s">
        <v>50</v>
      </c>
      <c r="I23" s="129"/>
      <c r="J23" s="127">
        <f>'Kryci_list 11106'!J23</f>
        <v>0</v>
      </c>
    </row>
    <row r="24" spans="1:10" ht="18" customHeight="1" x14ac:dyDescent="0.25">
      <c r="A24" s="11"/>
      <c r="B24" s="61">
        <v>13</v>
      </c>
      <c r="C24" s="64" t="s">
        <v>45</v>
      </c>
      <c r="D24" s="66"/>
      <c r="E24" s="90"/>
      <c r="F24" s="82">
        <f>'Kryci_list 11106'!F24</f>
        <v>0</v>
      </c>
      <c r="G24" s="61">
        <v>18</v>
      </c>
      <c r="H24" s="116" t="s">
        <v>51</v>
      </c>
      <c r="I24" s="129"/>
      <c r="J24" s="127">
        <f>'Kryci_list 11106'!J24</f>
        <v>0</v>
      </c>
    </row>
    <row r="25" spans="1:10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7"/>
    </row>
    <row r="26" spans="1:10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30</v>
      </c>
      <c r="I26" s="131"/>
      <c r="J26" s="99">
        <f>SUM(J22:J25)+SUM(F22:F25)</f>
        <v>0</v>
      </c>
    </row>
    <row r="27" spans="1:10" ht="18" customHeight="1" thickTop="1" x14ac:dyDescent="0.25">
      <c r="A27" s="11"/>
      <c r="B27" s="101"/>
      <c r="C27" s="143" t="s">
        <v>57</v>
      </c>
      <c r="D27" s="136"/>
      <c r="E27" s="102"/>
      <c r="F27" s="30"/>
      <c r="G27" s="109" t="s">
        <v>36</v>
      </c>
      <c r="H27" s="104" t="s">
        <v>37</v>
      </c>
      <c r="I27" s="29"/>
      <c r="J27" s="33"/>
    </row>
    <row r="28" spans="1:10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38</v>
      </c>
      <c r="I28" s="122"/>
      <c r="J28" s="118">
        <f>F20+J20+F26+J26</f>
        <v>0</v>
      </c>
    </row>
    <row r="29" spans="1:10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39</v>
      </c>
      <c r="I29" s="123">
        <f>Rekapitulácia!B9</f>
        <v>0</v>
      </c>
      <c r="J29" s="119">
        <f>ROUND(((ROUND(I29,2)*20)/100),2)</f>
        <v>0</v>
      </c>
    </row>
    <row r="30" spans="1:10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40</v>
      </c>
      <c r="I30" s="89">
        <f>Rekapitulácia!B10</f>
        <v>0</v>
      </c>
      <c r="J30" s="120">
        <f>ROUND(((ROUND(I30,2)*0)/100),2)</f>
        <v>0</v>
      </c>
    </row>
    <row r="31" spans="1:10" ht="18" customHeight="1" x14ac:dyDescent="0.25">
      <c r="A31" s="11"/>
      <c r="B31" s="24"/>
      <c r="C31" s="139"/>
      <c r="D31" s="140"/>
      <c r="E31" s="22"/>
      <c r="F31" s="11"/>
      <c r="G31" s="61">
        <v>24</v>
      </c>
      <c r="H31" s="116" t="s">
        <v>30</v>
      </c>
      <c r="I31" s="28"/>
      <c r="J31" s="189">
        <f>SUM(J28:J30)</f>
        <v>0</v>
      </c>
    </row>
    <row r="32" spans="1:10" ht="18" customHeight="1" thickBot="1" x14ac:dyDescent="0.3">
      <c r="A32" s="11"/>
      <c r="B32" s="48"/>
      <c r="C32" s="117"/>
      <c r="D32" s="124"/>
      <c r="E32" s="84"/>
      <c r="F32" s="85"/>
      <c r="G32" s="185" t="s">
        <v>41</v>
      </c>
      <c r="H32" s="186"/>
      <c r="I32" s="187"/>
      <c r="J32" s="188"/>
    </row>
    <row r="33" spans="1:10" ht="18" customHeight="1" thickTop="1" x14ac:dyDescent="0.25">
      <c r="A33" s="11"/>
      <c r="B33" s="101"/>
      <c r="C33" s="102"/>
      <c r="D33" s="141" t="s">
        <v>55</v>
      </c>
      <c r="E33" s="15"/>
      <c r="F33" s="15"/>
      <c r="G33" s="14"/>
      <c r="H33" s="141" t="s">
        <v>56</v>
      </c>
      <c r="I33" s="30"/>
      <c r="J33" s="34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/>
  </sheetViews>
  <sheetFormatPr defaultRowHeight="15" x14ac:dyDescent="0.2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</cols>
  <sheetData>
    <row r="1" spans="1:23" ht="27.95" customHeight="1" thickBot="1" x14ac:dyDescent="0.3">
      <c r="A1" s="3"/>
      <c r="B1" s="12"/>
      <c r="C1" s="12"/>
      <c r="D1" s="12"/>
      <c r="E1" s="12"/>
      <c r="F1" s="13" t="s">
        <v>13</v>
      </c>
      <c r="G1" s="12"/>
      <c r="H1" s="12"/>
      <c r="I1" s="12"/>
      <c r="J1" s="12"/>
      <c r="W1">
        <v>30.126000000000001</v>
      </c>
    </row>
    <row r="2" spans="1:23" ht="18" customHeight="1" thickTop="1" x14ac:dyDescent="0.25">
      <c r="A2" s="11"/>
      <c r="B2" s="37" t="s">
        <v>1</v>
      </c>
      <c r="C2" s="38"/>
      <c r="D2" s="39"/>
      <c r="E2" s="39"/>
      <c r="F2" s="39"/>
      <c r="G2" s="43" t="s">
        <v>14</v>
      </c>
      <c r="H2" s="16"/>
      <c r="I2" s="27"/>
      <c r="J2" s="31"/>
    </row>
    <row r="3" spans="1:23" ht="18" customHeight="1" x14ac:dyDescent="0.25">
      <c r="A3" s="11"/>
      <c r="B3" s="40" t="s">
        <v>15</v>
      </c>
      <c r="C3" s="41"/>
      <c r="D3" s="42"/>
      <c r="E3" s="42"/>
      <c r="F3" s="42"/>
      <c r="G3" s="17"/>
      <c r="H3" s="17"/>
      <c r="I3" s="28"/>
      <c r="J3" s="32"/>
    </row>
    <row r="4" spans="1:23" ht="18" customHeight="1" x14ac:dyDescent="0.25">
      <c r="A4" s="11"/>
      <c r="B4" s="23"/>
      <c r="C4" s="20"/>
      <c r="D4" s="17"/>
      <c r="E4" s="17"/>
      <c r="F4" s="17"/>
      <c r="G4" s="17"/>
      <c r="H4" s="17"/>
      <c r="I4" s="44" t="s">
        <v>16</v>
      </c>
      <c r="J4" s="32"/>
    </row>
    <row r="5" spans="1:23" ht="18" customHeight="1" thickBot="1" x14ac:dyDescent="0.3">
      <c r="A5" s="11"/>
      <c r="B5" s="45" t="s">
        <v>17</v>
      </c>
      <c r="C5" s="20"/>
      <c r="D5" s="17"/>
      <c r="E5" s="17"/>
      <c r="F5" s="46" t="s">
        <v>18</v>
      </c>
      <c r="G5" s="17"/>
      <c r="H5" s="17"/>
      <c r="I5" s="44" t="s">
        <v>19</v>
      </c>
      <c r="J5" s="47" t="s">
        <v>20</v>
      </c>
    </row>
    <row r="6" spans="1:23" ht="18" customHeight="1" thickTop="1" x14ac:dyDescent="0.25">
      <c r="A6" s="11"/>
      <c r="B6" s="56" t="s">
        <v>21</v>
      </c>
      <c r="C6" s="52"/>
      <c r="D6" s="53"/>
      <c r="E6" s="53"/>
      <c r="F6" s="53"/>
      <c r="G6" s="57" t="s">
        <v>22</v>
      </c>
      <c r="H6" s="53"/>
      <c r="I6" s="54"/>
      <c r="J6" s="55"/>
    </row>
    <row r="7" spans="1:23" ht="18" customHeight="1" x14ac:dyDescent="0.25">
      <c r="A7" s="11"/>
      <c r="B7" s="48"/>
      <c r="C7" s="49"/>
      <c r="D7" s="18"/>
      <c r="E7" s="18"/>
      <c r="F7" s="18"/>
      <c r="G7" s="58" t="s">
        <v>23</v>
      </c>
      <c r="H7" s="18"/>
      <c r="I7" s="29"/>
      <c r="J7" s="50"/>
    </row>
    <row r="8" spans="1:23" ht="18" customHeight="1" x14ac:dyDescent="0.25">
      <c r="A8" s="11"/>
      <c r="B8" s="45" t="s">
        <v>24</v>
      </c>
      <c r="C8" s="20"/>
      <c r="D8" s="17"/>
      <c r="E8" s="17"/>
      <c r="F8" s="17"/>
      <c r="G8" s="46" t="s">
        <v>22</v>
      </c>
      <c r="H8" s="17"/>
      <c r="I8" s="28"/>
      <c r="J8" s="32"/>
    </row>
    <row r="9" spans="1:23" ht="18" customHeight="1" x14ac:dyDescent="0.25">
      <c r="A9" s="11"/>
      <c r="B9" s="23"/>
      <c r="C9" s="20"/>
      <c r="D9" s="17"/>
      <c r="E9" s="17"/>
      <c r="F9" s="17"/>
      <c r="G9" s="46" t="s">
        <v>23</v>
      </c>
      <c r="H9" s="17"/>
      <c r="I9" s="28"/>
      <c r="J9" s="32"/>
    </row>
    <row r="10" spans="1:23" ht="18" customHeight="1" x14ac:dyDescent="0.25">
      <c r="A10" s="11"/>
      <c r="B10" s="45" t="s">
        <v>25</v>
      </c>
      <c r="C10" s="20"/>
      <c r="D10" s="17"/>
      <c r="E10" s="17"/>
      <c r="F10" s="17"/>
      <c r="G10" s="46" t="s">
        <v>22</v>
      </c>
      <c r="H10" s="17"/>
      <c r="I10" s="28"/>
      <c r="J10" s="32"/>
    </row>
    <row r="11" spans="1:23" ht="18" customHeight="1" thickBot="1" x14ac:dyDescent="0.3">
      <c r="A11" s="11"/>
      <c r="B11" s="23"/>
      <c r="C11" s="20"/>
      <c r="D11" s="17"/>
      <c r="E11" s="17"/>
      <c r="F11" s="17"/>
      <c r="G11" s="46" t="s">
        <v>23</v>
      </c>
      <c r="H11" s="17"/>
      <c r="I11" s="28"/>
      <c r="J11" s="32"/>
    </row>
    <row r="12" spans="1:23" ht="18" customHeight="1" thickTop="1" x14ac:dyDescent="0.25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 x14ac:dyDescent="0.25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 x14ac:dyDescent="0.3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 x14ac:dyDescent="0.25">
      <c r="A15" s="11"/>
      <c r="B15" s="91" t="s">
        <v>26</v>
      </c>
      <c r="C15" s="92" t="s">
        <v>6</v>
      </c>
      <c r="D15" s="92" t="s">
        <v>52</v>
      </c>
      <c r="E15" s="93" t="s">
        <v>53</v>
      </c>
      <c r="F15" s="105" t="s">
        <v>54</v>
      </c>
      <c r="G15" s="59" t="s">
        <v>31</v>
      </c>
      <c r="H15" s="62" t="s">
        <v>32</v>
      </c>
      <c r="I15" s="27"/>
      <c r="J15" s="55"/>
    </row>
    <row r="16" spans="1:23" ht="18" customHeight="1" x14ac:dyDescent="0.25">
      <c r="A16" s="11"/>
      <c r="B16" s="94">
        <v>1</v>
      </c>
      <c r="C16" s="95" t="s">
        <v>27</v>
      </c>
      <c r="D16" s="96">
        <f>'Rekap 11106'!B16</f>
        <v>0</v>
      </c>
      <c r="E16" s="97">
        <f>'Rekap 11106'!C16</f>
        <v>0</v>
      </c>
      <c r="F16" s="106">
        <f>'Rekap 11106'!D16</f>
        <v>0</v>
      </c>
      <c r="G16" s="60">
        <v>6</v>
      </c>
      <c r="H16" s="115" t="s">
        <v>33</v>
      </c>
      <c r="I16" s="129"/>
      <c r="J16" s="126">
        <v>0</v>
      </c>
    </row>
    <row r="17" spans="1:26" ht="18" customHeight="1" x14ac:dyDescent="0.25">
      <c r="A17" s="11"/>
      <c r="B17" s="67">
        <v>2</v>
      </c>
      <c r="C17" s="71" t="s">
        <v>28</v>
      </c>
      <c r="D17" s="78"/>
      <c r="E17" s="76"/>
      <c r="F17" s="81"/>
      <c r="G17" s="61">
        <v>7</v>
      </c>
      <c r="H17" s="116" t="s">
        <v>34</v>
      </c>
      <c r="I17" s="129"/>
      <c r="J17" s="127">
        <f>'SO 11106'!Z55</f>
        <v>0</v>
      </c>
    </row>
    <row r="18" spans="1:26" ht="18" customHeight="1" x14ac:dyDescent="0.25">
      <c r="A18" s="11"/>
      <c r="B18" s="68">
        <v>3</v>
      </c>
      <c r="C18" s="72" t="s">
        <v>29</v>
      </c>
      <c r="D18" s="79"/>
      <c r="E18" s="77"/>
      <c r="F18" s="82"/>
      <c r="G18" s="61">
        <v>8</v>
      </c>
      <c r="H18" s="116" t="s">
        <v>35</v>
      </c>
      <c r="I18" s="129"/>
      <c r="J18" s="127">
        <v>0</v>
      </c>
    </row>
    <row r="19" spans="1:26" ht="18" customHeight="1" x14ac:dyDescent="0.25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 x14ac:dyDescent="0.3">
      <c r="A20" s="11"/>
      <c r="B20" s="68">
        <v>5</v>
      </c>
      <c r="C20" s="74" t="s">
        <v>30</v>
      </c>
      <c r="D20" s="80"/>
      <c r="E20" s="100"/>
      <c r="F20" s="107">
        <f>SUM(F16:F19)</f>
        <v>0</v>
      </c>
      <c r="G20" s="61">
        <v>10</v>
      </c>
      <c r="H20" s="116" t="s">
        <v>30</v>
      </c>
      <c r="I20" s="131"/>
      <c r="J20" s="99">
        <f>SUM(J16:J19)</f>
        <v>0</v>
      </c>
    </row>
    <row r="21" spans="1:26" ht="18" customHeight="1" thickTop="1" x14ac:dyDescent="0.25">
      <c r="A21" s="11"/>
      <c r="B21" s="65" t="s">
        <v>42</v>
      </c>
      <c r="C21" s="69" t="s">
        <v>7</v>
      </c>
      <c r="D21" s="75"/>
      <c r="E21" s="19"/>
      <c r="F21" s="98"/>
      <c r="G21" s="65" t="s">
        <v>48</v>
      </c>
      <c r="H21" s="62" t="s">
        <v>7</v>
      </c>
      <c r="I21" s="29"/>
      <c r="J21" s="132"/>
    </row>
    <row r="22" spans="1:26" ht="18" customHeight="1" x14ac:dyDescent="0.25">
      <c r="A22" s="11"/>
      <c r="B22" s="60">
        <v>11</v>
      </c>
      <c r="C22" s="63" t="s">
        <v>43</v>
      </c>
      <c r="D22" s="87"/>
      <c r="E22" s="89" t="s">
        <v>46</v>
      </c>
      <c r="F22" s="81">
        <f>((F16*U22*0)+(F17*V22*0)+(F18*W22*0))/100</f>
        <v>0</v>
      </c>
      <c r="G22" s="60">
        <v>16</v>
      </c>
      <c r="H22" s="115" t="s">
        <v>49</v>
      </c>
      <c r="I22" s="130" t="s">
        <v>46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 x14ac:dyDescent="0.25">
      <c r="A23" s="11"/>
      <c r="B23" s="61">
        <v>12</v>
      </c>
      <c r="C23" s="64" t="s">
        <v>44</v>
      </c>
      <c r="D23" s="66"/>
      <c r="E23" s="89" t="s">
        <v>47</v>
      </c>
      <c r="F23" s="82">
        <f>((F16*U23*0)+(F17*V23*0)+(F18*W23*0))/100</f>
        <v>0</v>
      </c>
      <c r="G23" s="61">
        <v>17</v>
      </c>
      <c r="H23" s="116" t="s">
        <v>50</v>
      </c>
      <c r="I23" s="130" t="s">
        <v>46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1"/>
      <c r="B24" s="61">
        <v>13</v>
      </c>
      <c r="C24" s="64" t="s">
        <v>45</v>
      </c>
      <c r="D24" s="66"/>
      <c r="E24" s="89" t="s">
        <v>46</v>
      </c>
      <c r="F24" s="82">
        <f>((F16*U24*0)+(F17*V24*0)+(F18*W24*0))/100</f>
        <v>0</v>
      </c>
      <c r="G24" s="61">
        <v>18</v>
      </c>
      <c r="H24" s="116" t="s">
        <v>51</v>
      </c>
      <c r="I24" s="130" t="s">
        <v>47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 x14ac:dyDescent="0.25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 x14ac:dyDescent="0.3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30</v>
      </c>
      <c r="I26" s="131"/>
      <c r="J26" s="99">
        <f>SUM(J22:J25)+SUM(F22:F25)</f>
        <v>0</v>
      </c>
    </row>
    <row r="27" spans="1:26" ht="18" customHeight="1" thickTop="1" x14ac:dyDescent="0.25">
      <c r="A27" s="11"/>
      <c r="B27" s="101"/>
      <c r="C27" s="143" t="s">
        <v>57</v>
      </c>
      <c r="D27" s="136"/>
      <c r="E27" s="102"/>
      <c r="F27" s="30"/>
      <c r="G27" s="109" t="s">
        <v>36</v>
      </c>
      <c r="H27" s="104" t="s">
        <v>37</v>
      </c>
      <c r="I27" s="29"/>
      <c r="J27" s="33"/>
    </row>
    <row r="28" spans="1:26" ht="18" customHeight="1" x14ac:dyDescent="0.25">
      <c r="A28" s="11"/>
      <c r="B28" s="26"/>
      <c r="C28" s="134"/>
      <c r="D28" s="137"/>
      <c r="E28" s="22"/>
      <c r="F28" s="11"/>
      <c r="G28" s="110">
        <v>21</v>
      </c>
      <c r="H28" s="114" t="s">
        <v>38</v>
      </c>
      <c r="I28" s="122"/>
      <c r="J28" s="118">
        <f>F20+J20+F26+J26</f>
        <v>0</v>
      </c>
    </row>
    <row r="29" spans="1:26" ht="18" customHeight="1" x14ac:dyDescent="0.25">
      <c r="A29" s="11"/>
      <c r="B29" s="83"/>
      <c r="C29" s="135"/>
      <c r="D29" s="138"/>
      <c r="E29" s="22"/>
      <c r="F29" s="11"/>
      <c r="G29" s="60">
        <v>22</v>
      </c>
      <c r="H29" s="115" t="s">
        <v>39</v>
      </c>
      <c r="I29" s="123">
        <f>J28-SUM('SO 11106'!K9:'SO 11106'!K54)</f>
        <v>0</v>
      </c>
      <c r="J29" s="119">
        <f>ROUND(((ROUND(I29,2)*20)/100),2)</f>
        <v>0</v>
      </c>
    </row>
    <row r="30" spans="1:26" ht="18" customHeight="1" x14ac:dyDescent="0.25">
      <c r="A30" s="11"/>
      <c r="B30" s="23"/>
      <c r="C30" s="125"/>
      <c r="D30" s="129"/>
      <c r="E30" s="22"/>
      <c r="F30" s="11"/>
      <c r="G30" s="61">
        <v>23</v>
      </c>
      <c r="H30" s="116" t="s">
        <v>40</v>
      </c>
      <c r="I30" s="89">
        <f>SUM('SO 11106'!K9:'SO 11106'!K54)</f>
        <v>0</v>
      </c>
      <c r="J30" s="120">
        <f>ROUND(((ROUND(I30,2)*0)/100),2)</f>
        <v>0</v>
      </c>
    </row>
    <row r="31" spans="1:26" ht="18" customHeight="1" x14ac:dyDescent="0.25">
      <c r="A31" s="11"/>
      <c r="B31" s="24"/>
      <c r="C31" s="139"/>
      <c r="D31" s="140"/>
      <c r="E31" s="22"/>
      <c r="F31" s="11"/>
      <c r="G31" s="110">
        <v>24</v>
      </c>
      <c r="H31" s="114" t="s">
        <v>30</v>
      </c>
      <c r="I31" s="113"/>
      <c r="J31" s="133">
        <f>SUM(J28:J30)</f>
        <v>0</v>
      </c>
    </row>
    <row r="32" spans="1:26" ht="18" customHeight="1" thickBot="1" x14ac:dyDescent="0.3">
      <c r="A32" s="11"/>
      <c r="B32" s="48"/>
      <c r="C32" s="117"/>
      <c r="D32" s="124"/>
      <c r="E32" s="84"/>
      <c r="F32" s="85"/>
      <c r="G32" s="60" t="s">
        <v>41</v>
      </c>
      <c r="H32" s="117"/>
      <c r="I32" s="124"/>
      <c r="J32" s="121"/>
    </row>
    <row r="33" spans="1:10" ht="18" customHeight="1" thickTop="1" x14ac:dyDescent="0.25">
      <c r="A33" s="11"/>
      <c r="B33" s="101"/>
      <c r="C33" s="102"/>
      <c r="D33" s="141" t="s">
        <v>55</v>
      </c>
      <c r="E33" s="15"/>
      <c r="F33" s="103"/>
      <c r="G33" s="111">
        <v>26</v>
      </c>
      <c r="H33" s="142" t="s">
        <v>56</v>
      </c>
      <c r="I33" s="30"/>
      <c r="J33" s="112"/>
    </row>
    <row r="34" spans="1:10" ht="18" customHeight="1" x14ac:dyDescent="0.25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 x14ac:dyDescent="0.25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 x14ac:dyDescent="0.25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 x14ac:dyDescent="0.25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 x14ac:dyDescent="0.25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 x14ac:dyDescent="0.25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 x14ac:dyDescent="0.3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 x14ac:dyDescent="0.25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0"/>
  <sheetViews>
    <sheetView workbookViewId="0"/>
  </sheetViews>
  <sheetFormatPr defaultRowHeight="15" x14ac:dyDescent="0.25"/>
  <cols>
    <col min="1" max="1" width="40.7109375" customWidth="1"/>
    <col min="2" max="4" width="12.7109375" customWidth="1"/>
    <col min="5" max="6" width="15.7109375" customWidth="1"/>
    <col min="10" max="26" width="0" hidden="1" customWidth="1"/>
  </cols>
  <sheetData>
    <row r="1" spans="1:26" x14ac:dyDescent="0.25">
      <c r="A1" s="145" t="s">
        <v>21</v>
      </c>
      <c r="B1" s="144"/>
      <c r="C1" s="144"/>
      <c r="D1" s="145" t="s">
        <v>18</v>
      </c>
      <c r="E1" s="144"/>
      <c r="F1" s="144"/>
      <c r="W1">
        <v>30.126000000000001</v>
      </c>
    </row>
    <row r="2" spans="1:26" x14ac:dyDescent="0.25">
      <c r="A2" s="145" t="s">
        <v>25</v>
      </c>
      <c r="B2" s="144"/>
      <c r="C2" s="144"/>
      <c r="D2" s="145" t="s">
        <v>16</v>
      </c>
      <c r="E2" s="144"/>
      <c r="F2" s="144"/>
    </row>
    <row r="3" spans="1:26" x14ac:dyDescent="0.25">
      <c r="A3" s="145" t="s">
        <v>24</v>
      </c>
      <c r="B3" s="144"/>
      <c r="C3" s="144"/>
      <c r="D3" s="145" t="s">
        <v>61</v>
      </c>
      <c r="E3" s="144"/>
      <c r="F3" s="144"/>
    </row>
    <row r="4" spans="1:26" x14ac:dyDescent="0.25">
      <c r="A4" s="145" t="s">
        <v>1</v>
      </c>
      <c r="B4" s="144"/>
      <c r="C4" s="144"/>
      <c r="D4" s="144"/>
      <c r="E4" s="144"/>
      <c r="F4" s="144"/>
    </row>
    <row r="5" spans="1:26" x14ac:dyDescent="0.25">
      <c r="A5" s="145" t="s">
        <v>15</v>
      </c>
      <c r="B5" s="144"/>
      <c r="C5" s="144"/>
      <c r="D5" s="144"/>
      <c r="E5" s="144"/>
      <c r="F5" s="144"/>
    </row>
    <row r="6" spans="1:26" x14ac:dyDescent="0.25">
      <c r="A6" s="144"/>
      <c r="B6" s="144"/>
      <c r="C6" s="144"/>
      <c r="D6" s="144"/>
      <c r="E6" s="144"/>
      <c r="F6" s="144"/>
    </row>
    <row r="7" spans="1:26" x14ac:dyDescent="0.25">
      <c r="A7" s="144"/>
      <c r="B7" s="144"/>
      <c r="C7" s="144"/>
      <c r="D7" s="144"/>
      <c r="E7" s="144"/>
      <c r="F7" s="144"/>
    </row>
    <row r="8" spans="1:26" x14ac:dyDescent="0.25">
      <c r="A8" s="146" t="s">
        <v>62</v>
      </c>
      <c r="B8" s="144"/>
      <c r="C8" s="144"/>
      <c r="D8" s="144"/>
      <c r="E8" s="144"/>
      <c r="F8" s="144"/>
    </row>
    <row r="9" spans="1:26" x14ac:dyDescent="0.25">
      <c r="A9" s="147" t="s">
        <v>58</v>
      </c>
      <c r="B9" s="147" t="s">
        <v>52</v>
      </c>
      <c r="C9" s="147" t="s">
        <v>53</v>
      </c>
      <c r="D9" s="147" t="s">
        <v>30</v>
      </c>
      <c r="E9" s="147" t="s">
        <v>59</v>
      </c>
      <c r="F9" s="147" t="s">
        <v>60</v>
      </c>
    </row>
    <row r="10" spans="1:26" x14ac:dyDescent="0.25">
      <c r="A10" s="154" t="s">
        <v>63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 x14ac:dyDescent="0.25">
      <c r="A11" s="156" t="s">
        <v>64</v>
      </c>
      <c r="B11" s="157">
        <f>'SO 11106'!L19</f>
        <v>0</v>
      </c>
      <c r="C11" s="157">
        <f>'SO 11106'!M19</f>
        <v>0</v>
      </c>
      <c r="D11" s="157">
        <f>'SO 11106'!I19</f>
        <v>0</v>
      </c>
      <c r="E11" s="158">
        <f>'SO 11106'!P19</f>
        <v>0</v>
      </c>
      <c r="F11" s="158">
        <f>'SO 11106'!S19</f>
        <v>91.79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 x14ac:dyDescent="0.25">
      <c r="A12" s="156" t="s">
        <v>65</v>
      </c>
      <c r="B12" s="157">
        <f>'SO 11106'!L23</f>
        <v>0</v>
      </c>
      <c r="C12" s="157">
        <f>'SO 11106'!M23</f>
        <v>0</v>
      </c>
      <c r="D12" s="157">
        <f>'SO 11106'!I23</f>
        <v>0</v>
      </c>
      <c r="E12" s="158">
        <f>'SO 11106'!P23</f>
        <v>4.43</v>
      </c>
      <c r="F12" s="158">
        <f>'SO 11106'!S23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 x14ac:dyDescent="0.25">
      <c r="A13" s="156" t="s">
        <v>66</v>
      </c>
      <c r="B13" s="157">
        <f>'SO 11106'!L33</f>
        <v>0</v>
      </c>
      <c r="C13" s="157">
        <f>'SO 11106'!M33</f>
        <v>0</v>
      </c>
      <c r="D13" s="157">
        <f>'SO 11106'!I33</f>
        <v>0</v>
      </c>
      <c r="E13" s="158">
        <f>'SO 11106'!P33</f>
        <v>312.42</v>
      </c>
      <c r="F13" s="158">
        <f>'SO 11106'!S33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 x14ac:dyDescent="0.25">
      <c r="A14" s="156" t="s">
        <v>67</v>
      </c>
      <c r="B14" s="157">
        <f>'SO 11106'!L47</f>
        <v>0</v>
      </c>
      <c r="C14" s="157">
        <f>'SO 11106'!M47</f>
        <v>0</v>
      </c>
      <c r="D14" s="157">
        <f>'SO 11106'!I47</f>
        <v>0</v>
      </c>
      <c r="E14" s="158">
        <f>'SO 11106'!P47</f>
        <v>24.69</v>
      </c>
      <c r="F14" s="158">
        <f>'SO 11106'!S47</f>
        <v>5.88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</row>
    <row r="15" spans="1:26" x14ac:dyDescent="0.25">
      <c r="A15" s="156" t="s">
        <v>68</v>
      </c>
      <c r="B15" s="157">
        <f>'SO 11106'!L52</f>
        <v>0</v>
      </c>
      <c r="C15" s="157">
        <f>'SO 11106'!M52</f>
        <v>0</v>
      </c>
      <c r="D15" s="157">
        <f>'SO 11106'!I52</f>
        <v>0</v>
      </c>
      <c r="E15" s="158">
        <f>'SO 11106'!P52</f>
        <v>0</v>
      </c>
      <c r="F15" s="158">
        <f>'SO 11106'!S52</f>
        <v>0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 x14ac:dyDescent="0.25">
      <c r="A16" s="2" t="s">
        <v>63</v>
      </c>
      <c r="B16" s="159">
        <f>'SO 11106'!L54</f>
        <v>0</v>
      </c>
      <c r="C16" s="159">
        <f>'SO 11106'!M54</f>
        <v>0</v>
      </c>
      <c r="D16" s="159">
        <f>'SO 11106'!I54</f>
        <v>0</v>
      </c>
      <c r="E16" s="160">
        <f>'SO 11106'!P54</f>
        <v>341.54</v>
      </c>
      <c r="F16" s="160">
        <f>'SO 11106'!S54</f>
        <v>97.67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 x14ac:dyDescent="0.25">
      <c r="A17" s="1"/>
      <c r="B17" s="149"/>
      <c r="C17" s="149"/>
      <c r="D17" s="149"/>
      <c r="E17" s="148"/>
      <c r="F17" s="148"/>
    </row>
    <row r="18" spans="1:26" x14ac:dyDescent="0.25">
      <c r="A18" s="2" t="s">
        <v>69</v>
      </c>
      <c r="B18" s="159">
        <f>'SO 11106'!L55</f>
        <v>0</v>
      </c>
      <c r="C18" s="159">
        <f>'SO 11106'!M55</f>
        <v>0</v>
      </c>
      <c r="D18" s="159">
        <f>'SO 11106'!I55</f>
        <v>0</v>
      </c>
      <c r="E18" s="160">
        <f>'SO 11106'!P55</f>
        <v>341.54</v>
      </c>
      <c r="F18" s="160">
        <f>'SO 11106'!S55</f>
        <v>97.67</v>
      </c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spans="1:26" x14ac:dyDescent="0.25">
      <c r="A19" s="1"/>
      <c r="B19" s="149"/>
      <c r="C19" s="149"/>
      <c r="D19" s="149"/>
      <c r="E19" s="148"/>
      <c r="F19" s="148"/>
    </row>
    <row r="20" spans="1:26" x14ac:dyDescent="0.25">
      <c r="A20" s="1"/>
      <c r="B20" s="149"/>
      <c r="C20" s="149"/>
      <c r="D20" s="149"/>
      <c r="E20" s="148"/>
      <c r="F20" s="148"/>
    </row>
    <row r="21" spans="1:26" x14ac:dyDescent="0.25">
      <c r="A21" s="1"/>
      <c r="B21" s="149"/>
      <c r="C21" s="149"/>
      <c r="D21" s="149"/>
      <c r="E21" s="148"/>
      <c r="F21" s="148"/>
    </row>
    <row r="22" spans="1:26" x14ac:dyDescent="0.25">
      <c r="A22" s="1"/>
      <c r="B22" s="149"/>
      <c r="C22" s="149"/>
      <c r="D22" s="149"/>
      <c r="E22" s="148"/>
      <c r="F22" s="148"/>
    </row>
    <row r="23" spans="1:26" x14ac:dyDescent="0.25">
      <c r="A23" s="1"/>
      <c r="B23" s="149"/>
      <c r="C23" s="149"/>
      <c r="D23" s="149"/>
      <c r="E23" s="148"/>
      <c r="F23" s="148"/>
    </row>
    <row r="24" spans="1:26" x14ac:dyDescent="0.25">
      <c r="A24" s="1"/>
      <c r="B24" s="149"/>
      <c r="C24" s="149"/>
      <c r="D24" s="149"/>
      <c r="E24" s="148"/>
      <c r="F24" s="148"/>
    </row>
    <row r="25" spans="1:26" x14ac:dyDescent="0.25">
      <c r="A25" s="1"/>
      <c r="B25" s="149"/>
      <c r="C25" s="149"/>
      <c r="D25" s="149"/>
      <c r="E25" s="148"/>
      <c r="F25" s="148"/>
    </row>
    <row r="26" spans="1:26" x14ac:dyDescent="0.25">
      <c r="A26" s="1"/>
      <c r="B26" s="149"/>
      <c r="C26" s="149"/>
      <c r="D26" s="149"/>
      <c r="E26" s="148"/>
      <c r="F26" s="148"/>
    </row>
    <row r="27" spans="1:26" x14ac:dyDescent="0.25">
      <c r="A27" s="1"/>
      <c r="B27" s="149"/>
      <c r="C27" s="149"/>
      <c r="D27" s="149"/>
      <c r="E27" s="148"/>
      <c r="F27" s="148"/>
    </row>
    <row r="28" spans="1:26" x14ac:dyDescent="0.25">
      <c r="A28" s="1"/>
      <c r="B28" s="149"/>
      <c r="C28" s="149"/>
      <c r="D28" s="149"/>
      <c r="E28" s="148"/>
      <c r="F28" s="148"/>
    </row>
    <row r="29" spans="1:26" x14ac:dyDescent="0.25">
      <c r="A29" s="1"/>
      <c r="B29" s="149"/>
      <c r="C29" s="149"/>
      <c r="D29" s="149"/>
      <c r="E29" s="148"/>
      <c r="F29" s="148"/>
    </row>
    <row r="30" spans="1:26" x14ac:dyDescent="0.25">
      <c r="A30" s="1"/>
      <c r="B30" s="149"/>
      <c r="C30" s="149"/>
      <c r="D30" s="149"/>
      <c r="E30" s="148"/>
      <c r="F30" s="148"/>
    </row>
    <row r="31" spans="1:26" x14ac:dyDescent="0.25">
      <c r="A31" s="1"/>
      <c r="B31" s="149"/>
      <c r="C31" s="149"/>
      <c r="D31" s="149"/>
      <c r="E31" s="148"/>
      <c r="F31" s="148"/>
    </row>
    <row r="32" spans="1:26" x14ac:dyDescent="0.25">
      <c r="A32" s="1"/>
      <c r="B32" s="149"/>
      <c r="C32" s="149"/>
      <c r="D32" s="149"/>
      <c r="E32" s="148"/>
      <c r="F32" s="148"/>
    </row>
    <row r="33" spans="1:6" x14ac:dyDescent="0.25">
      <c r="A33" s="1"/>
      <c r="B33" s="149"/>
      <c r="C33" s="149"/>
      <c r="D33" s="149"/>
      <c r="E33" s="148"/>
      <c r="F33" s="148"/>
    </row>
    <row r="34" spans="1:6" x14ac:dyDescent="0.25">
      <c r="A34" s="1"/>
      <c r="B34" s="149"/>
      <c r="C34" s="149"/>
      <c r="D34" s="149"/>
      <c r="E34" s="148"/>
      <c r="F34" s="148"/>
    </row>
    <row r="35" spans="1:6" x14ac:dyDescent="0.25">
      <c r="A35" s="1"/>
      <c r="B35" s="149"/>
      <c r="C35" s="149"/>
      <c r="D35" s="149"/>
      <c r="E35" s="148"/>
      <c r="F35" s="148"/>
    </row>
    <row r="36" spans="1:6" x14ac:dyDescent="0.25">
      <c r="A36" s="1"/>
      <c r="B36" s="149"/>
      <c r="C36" s="149"/>
      <c r="D36" s="149"/>
      <c r="E36" s="148"/>
      <c r="F36" s="148"/>
    </row>
    <row r="37" spans="1:6" x14ac:dyDescent="0.25">
      <c r="A37" s="1"/>
      <c r="B37" s="149"/>
      <c r="C37" s="149"/>
      <c r="D37" s="149"/>
      <c r="E37" s="148"/>
      <c r="F37" s="148"/>
    </row>
    <row r="38" spans="1:6" x14ac:dyDescent="0.25">
      <c r="A38" s="1"/>
      <c r="B38" s="149"/>
      <c r="C38" s="149"/>
      <c r="D38" s="149"/>
      <c r="E38" s="148"/>
      <c r="F38" s="148"/>
    </row>
    <row r="39" spans="1:6" x14ac:dyDescent="0.25">
      <c r="A39" s="1"/>
      <c r="B39" s="149"/>
      <c r="C39" s="149"/>
      <c r="D39" s="149"/>
      <c r="E39" s="148"/>
      <c r="F39" s="148"/>
    </row>
    <row r="40" spans="1:6" x14ac:dyDescent="0.25">
      <c r="A40" s="1"/>
      <c r="B40" s="149"/>
      <c r="C40" s="149"/>
      <c r="D40" s="149"/>
      <c r="E40" s="148"/>
      <c r="F40" s="148"/>
    </row>
    <row r="41" spans="1:6" x14ac:dyDescent="0.25">
      <c r="A41" s="1"/>
      <c r="B41" s="149"/>
      <c r="C41" s="149"/>
      <c r="D41" s="149"/>
      <c r="E41" s="148"/>
      <c r="F41" s="148"/>
    </row>
    <row r="42" spans="1:6" x14ac:dyDescent="0.25">
      <c r="A42" s="1"/>
      <c r="B42" s="149"/>
      <c r="C42" s="149"/>
      <c r="D42" s="149"/>
      <c r="E42" s="148"/>
      <c r="F42" s="148"/>
    </row>
    <row r="43" spans="1:6" x14ac:dyDescent="0.25">
      <c r="A43" s="1"/>
      <c r="B43" s="149"/>
      <c r="C43" s="149"/>
      <c r="D43" s="149"/>
      <c r="E43" s="148"/>
      <c r="F43" s="148"/>
    </row>
    <row r="44" spans="1:6" x14ac:dyDescent="0.25">
      <c r="A44" s="1"/>
      <c r="B44" s="149"/>
      <c r="C44" s="149"/>
      <c r="D44" s="149"/>
      <c r="E44" s="148"/>
      <c r="F44" s="148"/>
    </row>
    <row r="45" spans="1:6" x14ac:dyDescent="0.25">
      <c r="A45" s="1"/>
      <c r="B45" s="149"/>
      <c r="C45" s="149"/>
      <c r="D45" s="149"/>
      <c r="E45" s="148"/>
      <c r="F45" s="148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workbookViewId="0">
      <pane ySplit="8" topLeftCell="A9" activePane="bottomLeft" state="frozen"/>
      <selection pane="bottomLeft" activeCell="I11" sqref="I11"/>
    </sheetView>
  </sheetViews>
  <sheetFormatPr defaultRowHeight="15" x14ac:dyDescent="0.2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9.7109375" customWidth="1"/>
    <col min="7" max="9" width="11.7109375" customWidth="1"/>
    <col min="10" max="15" width="0" hidden="1" customWidth="1"/>
    <col min="16" max="16" width="9.42578125" customWidth="1"/>
    <col min="17" max="18" width="0" hidden="1" customWidth="1"/>
    <col min="19" max="19" width="7.7109375" customWidth="1"/>
    <col min="20" max="26" width="0" hidden="1" customWidth="1"/>
  </cols>
  <sheetData>
    <row r="1" spans="1:26" x14ac:dyDescent="0.25">
      <c r="A1" s="3"/>
      <c r="B1" s="5" t="s">
        <v>21</v>
      </c>
      <c r="C1" s="3"/>
      <c r="D1" s="3"/>
      <c r="E1" s="5" t="s">
        <v>18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 x14ac:dyDescent="0.25">
      <c r="A2" s="3"/>
      <c r="B2" s="5" t="s">
        <v>25</v>
      </c>
      <c r="C2" s="3"/>
      <c r="D2" s="3"/>
      <c r="E2" s="5" t="s">
        <v>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 x14ac:dyDescent="0.25">
      <c r="A3" s="3"/>
      <c r="B3" s="5" t="s">
        <v>24</v>
      </c>
      <c r="C3" s="3"/>
      <c r="D3" s="3"/>
      <c r="E3" s="5" t="s">
        <v>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 x14ac:dyDescent="0.25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 x14ac:dyDescent="0.25">
      <c r="A5" s="3"/>
      <c r="B5" s="5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 x14ac:dyDescent="0.25">
      <c r="A7" s="12"/>
      <c r="B7" s="13" t="s">
        <v>62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 x14ac:dyDescent="0.25">
      <c r="A8" s="164" t="s">
        <v>70</v>
      </c>
      <c r="B8" s="164" t="s">
        <v>71</v>
      </c>
      <c r="C8" s="164" t="s">
        <v>72</v>
      </c>
      <c r="D8" s="164" t="s">
        <v>73</v>
      </c>
      <c r="E8" s="164" t="s">
        <v>74</v>
      </c>
      <c r="F8" s="164" t="s">
        <v>75</v>
      </c>
      <c r="G8" s="164" t="s">
        <v>52</v>
      </c>
      <c r="H8" s="164" t="s">
        <v>53</v>
      </c>
      <c r="I8" s="164" t="s">
        <v>76</v>
      </c>
      <c r="J8" s="164"/>
      <c r="K8" s="164"/>
      <c r="L8" s="164"/>
      <c r="M8" s="164"/>
      <c r="N8" s="164"/>
      <c r="O8" s="164"/>
      <c r="P8" s="164" t="s">
        <v>77</v>
      </c>
      <c r="Q8" s="161"/>
      <c r="R8" s="161"/>
      <c r="S8" s="164" t="s">
        <v>78</v>
      </c>
      <c r="T8" s="162"/>
      <c r="U8" s="162"/>
      <c r="V8" s="162"/>
      <c r="W8" s="162"/>
      <c r="X8" s="162"/>
      <c r="Y8" s="162"/>
      <c r="Z8" s="162"/>
    </row>
    <row r="9" spans="1:26" x14ac:dyDescent="0.25">
      <c r="A9" s="150"/>
      <c r="B9" s="150"/>
      <c r="C9" s="165"/>
      <c r="D9" s="154" t="s">
        <v>63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 x14ac:dyDescent="0.25">
      <c r="A10" s="156"/>
      <c r="B10" s="156"/>
      <c r="C10" s="156"/>
      <c r="D10" s="156" t="s">
        <v>64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 x14ac:dyDescent="0.25">
      <c r="A11" s="171"/>
      <c r="B11" s="168" t="s">
        <v>79</v>
      </c>
      <c r="C11" s="172" t="s">
        <v>80</v>
      </c>
      <c r="D11" s="168" t="s">
        <v>81</v>
      </c>
      <c r="E11" s="168" t="s">
        <v>82</v>
      </c>
      <c r="F11" s="169">
        <v>48</v>
      </c>
      <c r="G11" s="170"/>
      <c r="H11" s="170"/>
      <c r="I11" s="170">
        <f t="shared" ref="I11:I18" si="0">ROUND(F11*(G11+H11),2)</f>
        <v>0</v>
      </c>
      <c r="J11" s="168">
        <f t="shared" ref="J11:J18" si="1">ROUND(F11*(N11),2)</f>
        <v>689.76</v>
      </c>
      <c r="K11" s="1">
        <f t="shared" ref="K11:K18" si="2">ROUND(F11*(O11),2)</f>
        <v>0</v>
      </c>
      <c r="L11" s="1">
        <f t="shared" ref="L11:L18" si="3">ROUND(F11*(G11+H11),2)</f>
        <v>0</v>
      </c>
      <c r="M11" s="1"/>
      <c r="N11" s="1">
        <v>14.37</v>
      </c>
      <c r="O11" s="1"/>
      <c r="P11" s="167">
        <f t="shared" ref="P11:P18" si="4">ROUND(F11*(R11),3)</f>
        <v>0</v>
      </c>
      <c r="Q11" s="173"/>
      <c r="R11" s="173">
        <v>0</v>
      </c>
      <c r="S11" s="167">
        <f t="shared" ref="S11:S18" si="5">ROUND(F11*(X11),3)</f>
        <v>0</v>
      </c>
      <c r="X11">
        <v>0</v>
      </c>
      <c r="Z11">
        <v>0</v>
      </c>
    </row>
    <row r="12" spans="1:26" ht="24.95" customHeight="1" x14ac:dyDescent="0.25">
      <c r="A12" s="171"/>
      <c r="B12" s="168" t="s">
        <v>79</v>
      </c>
      <c r="C12" s="172" t="s">
        <v>83</v>
      </c>
      <c r="D12" s="168" t="s">
        <v>84</v>
      </c>
      <c r="E12" s="168" t="s">
        <v>82</v>
      </c>
      <c r="F12" s="169">
        <v>48</v>
      </c>
      <c r="G12" s="170"/>
      <c r="H12" s="170"/>
      <c r="I12" s="170">
        <f t="shared" si="0"/>
        <v>0</v>
      </c>
      <c r="J12" s="168">
        <f t="shared" si="1"/>
        <v>38.880000000000003</v>
      </c>
      <c r="K12" s="1">
        <f t="shared" si="2"/>
        <v>0</v>
      </c>
      <c r="L12" s="1">
        <f t="shared" si="3"/>
        <v>0</v>
      </c>
      <c r="M12" s="1"/>
      <c r="N12" s="1">
        <v>0.81</v>
      </c>
      <c r="O12" s="1"/>
      <c r="P12" s="167">
        <f t="shared" si="4"/>
        <v>0</v>
      </c>
      <c r="Q12" s="173"/>
      <c r="R12" s="173">
        <v>0</v>
      </c>
      <c r="S12" s="167">
        <f t="shared" si="5"/>
        <v>0</v>
      </c>
      <c r="X12">
        <v>0</v>
      </c>
      <c r="Z12">
        <v>0</v>
      </c>
    </row>
    <row r="13" spans="1:26" ht="24.95" customHeight="1" x14ac:dyDescent="0.25">
      <c r="A13" s="171"/>
      <c r="B13" s="168" t="s">
        <v>79</v>
      </c>
      <c r="C13" s="172" t="s">
        <v>85</v>
      </c>
      <c r="D13" s="168" t="s">
        <v>86</v>
      </c>
      <c r="E13" s="168" t="s">
        <v>82</v>
      </c>
      <c r="F13" s="169">
        <v>102</v>
      </c>
      <c r="G13" s="170"/>
      <c r="H13" s="170"/>
      <c r="I13" s="170">
        <f t="shared" si="0"/>
        <v>0</v>
      </c>
      <c r="J13" s="168">
        <f t="shared" si="1"/>
        <v>475.32</v>
      </c>
      <c r="K13" s="1">
        <f t="shared" si="2"/>
        <v>0</v>
      </c>
      <c r="L13" s="1">
        <f t="shared" si="3"/>
        <v>0</v>
      </c>
      <c r="M13" s="1"/>
      <c r="N13" s="1">
        <v>4.66</v>
      </c>
      <c r="O13" s="1"/>
      <c r="P13" s="167">
        <f t="shared" si="4"/>
        <v>0</v>
      </c>
      <c r="Q13" s="173"/>
      <c r="R13" s="173">
        <v>0</v>
      </c>
      <c r="S13" s="167">
        <f t="shared" si="5"/>
        <v>0</v>
      </c>
      <c r="X13">
        <v>0</v>
      </c>
      <c r="Z13">
        <v>0</v>
      </c>
    </row>
    <row r="14" spans="1:26" ht="24.95" customHeight="1" x14ac:dyDescent="0.25">
      <c r="A14" s="171"/>
      <c r="B14" s="168" t="s">
        <v>79</v>
      </c>
      <c r="C14" s="172" t="s">
        <v>87</v>
      </c>
      <c r="D14" s="168" t="s">
        <v>88</v>
      </c>
      <c r="E14" s="168" t="s">
        <v>82</v>
      </c>
      <c r="F14" s="169">
        <v>102</v>
      </c>
      <c r="G14" s="170"/>
      <c r="H14" s="170"/>
      <c r="I14" s="170">
        <f t="shared" si="0"/>
        <v>0</v>
      </c>
      <c r="J14" s="168">
        <f t="shared" si="1"/>
        <v>104.04</v>
      </c>
      <c r="K14" s="1">
        <f t="shared" si="2"/>
        <v>0</v>
      </c>
      <c r="L14" s="1">
        <f t="shared" si="3"/>
        <v>0</v>
      </c>
      <c r="M14" s="1"/>
      <c r="N14" s="1">
        <v>1.02</v>
      </c>
      <c r="O14" s="1"/>
      <c r="P14" s="167">
        <f t="shared" si="4"/>
        <v>0</v>
      </c>
      <c r="Q14" s="173"/>
      <c r="R14" s="173">
        <v>0</v>
      </c>
      <c r="S14" s="167">
        <f t="shared" si="5"/>
        <v>0</v>
      </c>
      <c r="X14">
        <v>0</v>
      </c>
      <c r="Z14">
        <v>0</v>
      </c>
    </row>
    <row r="15" spans="1:26" ht="24.95" customHeight="1" x14ac:dyDescent="0.25">
      <c r="A15" s="171"/>
      <c r="B15" s="168" t="s">
        <v>89</v>
      </c>
      <c r="C15" s="172" t="s">
        <v>90</v>
      </c>
      <c r="D15" s="168" t="s">
        <v>91</v>
      </c>
      <c r="E15" s="168" t="s">
        <v>82</v>
      </c>
      <c r="F15" s="169">
        <v>54</v>
      </c>
      <c r="G15" s="170"/>
      <c r="H15" s="170"/>
      <c r="I15" s="170">
        <f t="shared" si="0"/>
        <v>0</v>
      </c>
      <c r="J15" s="168">
        <f t="shared" si="1"/>
        <v>252.18</v>
      </c>
      <c r="K15" s="1">
        <f t="shared" si="2"/>
        <v>0</v>
      </c>
      <c r="L15" s="1">
        <f t="shared" si="3"/>
        <v>0</v>
      </c>
      <c r="M15" s="1"/>
      <c r="N15" s="1">
        <v>4.67</v>
      </c>
      <c r="O15" s="1"/>
      <c r="P15" s="167">
        <f t="shared" si="4"/>
        <v>0</v>
      </c>
      <c r="Q15" s="173"/>
      <c r="R15" s="173">
        <v>0</v>
      </c>
      <c r="S15" s="167">
        <f t="shared" si="5"/>
        <v>0</v>
      </c>
      <c r="X15">
        <v>0</v>
      </c>
      <c r="Z15">
        <v>0</v>
      </c>
    </row>
    <row r="16" spans="1:26" ht="24.95" customHeight="1" x14ac:dyDescent="0.25">
      <c r="A16" s="171"/>
      <c r="B16" s="168" t="s">
        <v>89</v>
      </c>
      <c r="C16" s="172" t="s">
        <v>92</v>
      </c>
      <c r="D16" s="168" t="s">
        <v>93</v>
      </c>
      <c r="E16" s="168" t="s">
        <v>82</v>
      </c>
      <c r="F16" s="169">
        <v>54</v>
      </c>
      <c r="G16" s="170"/>
      <c r="H16" s="170"/>
      <c r="I16" s="170">
        <f t="shared" si="0"/>
        <v>0</v>
      </c>
      <c r="J16" s="168">
        <f t="shared" si="1"/>
        <v>45.9</v>
      </c>
      <c r="K16" s="1">
        <f t="shared" si="2"/>
        <v>0</v>
      </c>
      <c r="L16" s="1">
        <f t="shared" si="3"/>
        <v>0</v>
      </c>
      <c r="M16" s="1"/>
      <c r="N16" s="1">
        <v>0.85</v>
      </c>
      <c r="O16" s="1"/>
      <c r="P16" s="167">
        <f t="shared" si="4"/>
        <v>0</v>
      </c>
      <c r="Q16" s="173"/>
      <c r="R16" s="173">
        <v>0</v>
      </c>
      <c r="S16" s="167">
        <f t="shared" si="5"/>
        <v>0</v>
      </c>
      <c r="X16">
        <v>0</v>
      </c>
      <c r="Z16">
        <v>0</v>
      </c>
    </row>
    <row r="17" spans="1:26" ht="24.95" customHeight="1" x14ac:dyDescent="0.25">
      <c r="A17" s="171"/>
      <c r="B17" s="168" t="s">
        <v>94</v>
      </c>
      <c r="C17" s="172" t="s">
        <v>95</v>
      </c>
      <c r="D17" s="168" t="s">
        <v>96</v>
      </c>
      <c r="E17" s="168" t="s">
        <v>97</v>
      </c>
      <c r="F17" s="169">
        <v>7.1999999999999993</v>
      </c>
      <c r="G17" s="170"/>
      <c r="H17" s="170"/>
      <c r="I17" s="170">
        <f t="shared" si="0"/>
        <v>0</v>
      </c>
      <c r="J17" s="168">
        <f t="shared" si="1"/>
        <v>23.33</v>
      </c>
      <c r="K17" s="1">
        <f t="shared" si="2"/>
        <v>0</v>
      </c>
      <c r="L17" s="1">
        <f t="shared" si="3"/>
        <v>0</v>
      </c>
      <c r="M17" s="1"/>
      <c r="N17" s="1">
        <v>3.24</v>
      </c>
      <c r="O17" s="1"/>
      <c r="P17" s="167">
        <f t="shared" si="4"/>
        <v>0</v>
      </c>
      <c r="Q17" s="173"/>
      <c r="R17" s="173">
        <v>0</v>
      </c>
      <c r="S17" s="167">
        <f t="shared" si="5"/>
        <v>1.728</v>
      </c>
      <c r="X17">
        <v>0.24</v>
      </c>
      <c r="Z17">
        <v>0</v>
      </c>
    </row>
    <row r="18" spans="1:26" ht="24.95" customHeight="1" x14ac:dyDescent="0.25">
      <c r="A18" s="171"/>
      <c r="B18" s="168" t="s">
        <v>94</v>
      </c>
      <c r="C18" s="172" t="s">
        <v>98</v>
      </c>
      <c r="D18" s="168" t="s">
        <v>99</v>
      </c>
      <c r="E18" s="168" t="s">
        <v>97</v>
      </c>
      <c r="F18" s="169">
        <v>285</v>
      </c>
      <c r="G18" s="170"/>
      <c r="H18" s="170"/>
      <c r="I18" s="170">
        <f t="shared" si="0"/>
        <v>0</v>
      </c>
      <c r="J18" s="168">
        <f t="shared" si="1"/>
        <v>624.15</v>
      </c>
      <c r="K18" s="1">
        <f t="shared" si="2"/>
        <v>0</v>
      </c>
      <c r="L18" s="1">
        <f t="shared" si="3"/>
        <v>0</v>
      </c>
      <c r="M18" s="1"/>
      <c r="N18" s="1">
        <v>2.19</v>
      </c>
      <c r="O18" s="1"/>
      <c r="P18" s="167">
        <f t="shared" si="4"/>
        <v>0</v>
      </c>
      <c r="Q18" s="173"/>
      <c r="R18" s="173">
        <v>0</v>
      </c>
      <c r="S18" s="167">
        <f t="shared" si="5"/>
        <v>90.06</v>
      </c>
      <c r="X18">
        <v>0.316</v>
      </c>
      <c r="Z18">
        <v>0</v>
      </c>
    </row>
    <row r="19" spans="1:26" x14ac:dyDescent="0.25">
      <c r="A19" s="156"/>
      <c r="B19" s="156"/>
      <c r="C19" s="156"/>
      <c r="D19" s="156" t="s">
        <v>64</v>
      </c>
      <c r="E19" s="156"/>
      <c r="F19" s="167"/>
      <c r="G19" s="159"/>
      <c r="H19" s="159"/>
      <c r="I19" s="159">
        <f>ROUND((SUM(I10:I18))/1,2)</f>
        <v>0</v>
      </c>
      <c r="J19" s="156"/>
      <c r="K19" s="156"/>
      <c r="L19" s="156">
        <f>ROUND((SUM(L10:L18))/1,2)</f>
        <v>0</v>
      </c>
      <c r="M19" s="156">
        <f>ROUND((SUM(M10:M18))/1,2)</f>
        <v>0</v>
      </c>
      <c r="N19" s="156"/>
      <c r="O19" s="156"/>
      <c r="P19" s="174">
        <f>ROUND((SUM(P10:P18))/1,2)</f>
        <v>0</v>
      </c>
      <c r="Q19" s="153"/>
      <c r="R19" s="153"/>
      <c r="S19" s="174">
        <f>ROUND((SUM(S10:S18))/1,2)</f>
        <v>91.79</v>
      </c>
      <c r="T19" s="153"/>
      <c r="U19" s="153"/>
      <c r="V19" s="153"/>
      <c r="W19" s="153"/>
      <c r="X19" s="153"/>
      <c r="Y19" s="153"/>
      <c r="Z19" s="153"/>
    </row>
    <row r="20" spans="1:26" x14ac:dyDescent="0.25">
      <c r="A20" s="1"/>
      <c r="B20" s="1"/>
      <c r="C20" s="1"/>
      <c r="D20" s="1"/>
      <c r="E20" s="1"/>
      <c r="F20" s="163"/>
      <c r="G20" s="149"/>
      <c r="H20" s="149"/>
      <c r="I20" s="149"/>
      <c r="J20" s="1"/>
      <c r="K20" s="1"/>
      <c r="L20" s="1"/>
      <c r="M20" s="1"/>
      <c r="N20" s="1"/>
      <c r="O20" s="1"/>
      <c r="P20" s="1"/>
      <c r="S20" s="1"/>
    </row>
    <row r="21" spans="1:26" x14ac:dyDescent="0.25">
      <c r="A21" s="156"/>
      <c r="B21" s="156"/>
      <c r="C21" s="156"/>
      <c r="D21" s="156" t="s">
        <v>65</v>
      </c>
      <c r="E21" s="156"/>
      <c r="F21" s="167"/>
      <c r="G21" s="157"/>
      <c r="H21" s="157"/>
      <c r="I21" s="157"/>
      <c r="J21" s="156"/>
      <c r="K21" s="156"/>
      <c r="L21" s="156"/>
      <c r="M21" s="156"/>
      <c r="N21" s="156"/>
      <c r="O21" s="156"/>
      <c r="P21" s="156"/>
      <c r="Q21" s="153"/>
      <c r="R21" s="153"/>
      <c r="S21" s="156"/>
      <c r="T21" s="153"/>
      <c r="U21" s="153"/>
      <c r="V21" s="153"/>
      <c r="W21" s="153"/>
      <c r="X21" s="153"/>
      <c r="Y21" s="153"/>
      <c r="Z21" s="153"/>
    </row>
    <row r="22" spans="1:26" ht="24.95" customHeight="1" x14ac:dyDescent="0.25">
      <c r="A22" s="171"/>
      <c r="B22" s="168" t="s">
        <v>100</v>
      </c>
      <c r="C22" s="172" t="s">
        <v>101</v>
      </c>
      <c r="D22" s="168" t="s">
        <v>102</v>
      </c>
      <c r="E22" s="168" t="s">
        <v>82</v>
      </c>
      <c r="F22" s="169">
        <v>2.6</v>
      </c>
      <c r="G22" s="170"/>
      <c r="H22" s="170"/>
      <c r="I22" s="170">
        <f>ROUND(F22*(G22+H22),2)</f>
        <v>0</v>
      </c>
      <c r="J22" s="168">
        <f>ROUND(F22*(N22),2)</f>
        <v>79.069999999999993</v>
      </c>
      <c r="K22" s="1">
        <f>ROUND(F22*(O22),2)</f>
        <v>0</v>
      </c>
      <c r="L22" s="1">
        <f>ROUND(F22*(G22+H22),2)</f>
        <v>0</v>
      </c>
      <c r="M22" s="1"/>
      <c r="N22" s="1">
        <v>30.41</v>
      </c>
      <c r="O22" s="1"/>
      <c r="P22" s="167">
        <f>ROUND(F22*(R22),3)</f>
        <v>4.4290000000000003</v>
      </c>
      <c r="Q22" s="173"/>
      <c r="R22" s="173">
        <v>1.7034</v>
      </c>
      <c r="S22" s="167">
        <f>ROUND(F22*(X22),3)</f>
        <v>0</v>
      </c>
      <c r="X22">
        <v>0</v>
      </c>
      <c r="Z22">
        <v>0</v>
      </c>
    </row>
    <row r="23" spans="1:26" x14ac:dyDescent="0.25">
      <c r="A23" s="156"/>
      <c r="B23" s="156"/>
      <c r="C23" s="156"/>
      <c r="D23" s="156" t="s">
        <v>65</v>
      </c>
      <c r="E23" s="156"/>
      <c r="F23" s="167"/>
      <c r="G23" s="159"/>
      <c r="H23" s="159"/>
      <c r="I23" s="159">
        <f>ROUND((SUM(I21:I22))/1,2)</f>
        <v>0</v>
      </c>
      <c r="J23" s="156"/>
      <c r="K23" s="156"/>
      <c r="L23" s="156">
        <f>ROUND((SUM(L21:L22))/1,2)</f>
        <v>0</v>
      </c>
      <c r="M23" s="156">
        <f>ROUND((SUM(M21:M22))/1,2)</f>
        <v>0</v>
      </c>
      <c r="N23" s="156"/>
      <c r="O23" s="156"/>
      <c r="P23" s="174">
        <f>ROUND((SUM(P21:P22))/1,2)</f>
        <v>4.43</v>
      </c>
      <c r="Q23" s="153"/>
      <c r="R23" s="153"/>
      <c r="S23" s="174">
        <f>ROUND((SUM(S21:S22))/1,2)</f>
        <v>0</v>
      </c>
      <c r="T23" s="153"/>
      <c r="U23" s="153"/>
      <c r="V23" s="153"/>
      <c r="W23" s="153"/>
      <c r="X23" s="153"/>
      <c r="Y23" s="153"/>
      <c r="Z23" s="153"/>
    </row>
    <row r="24" spans="1:26" x14ac:dyDescent="0.25">
      <c r="A24" s="1"/>
      <c r="B24" s="1"/>
      <c r="C24" s="1"/>
      <c r="D24" s="1"/>
      <c r="E24" s="1"/>
      <c r="F24" s="163"/>
      <c r="G24" s="149"/>
      <c r="H24" s="149"/>
      <c r="I24" s="149"/>
      <c r="J24" s="1"/>
      <c r="K24" s="1"/>
      <c r="L24" s="1"/>
      <c r="M24" s="1"/>
      <c r="N24" s="1"/>
      <c r="O24" s="1"/>
      <c r="P24" s="1"/>
      <c r="S24" s="1"/>
    </row>
    <row r="25" spans="1:26" x14ac:dyDescent="0.25">
      <c r="A25" s="156"/>
      <c r="B25" s="156"/>
      <c r="C25" s="156"/>
      <c r="D25" s="156" t="s">
        <v>66</v>
      </c>
      <c r="E25" s="156"/>
      <c r="F25" s="167"/>
      <c r="G25" s="157"/>
      <c r="H25" s="157"/>
      <c r="I25" s="157"/>
      <c r="J25" s="156"/>
      <c r="K25" s="156"/>
      <c r="L25" s="156"/>
      <c r="M25" s="156"/>
      <c r="N25" s="156"/>
      <c r="O25" s="156"/>
      <c r="P25" s="156"/>
      <c r="Q25" s="153"/>
      <c r="R25" s="153"/>
      <c r="S25" s="156"/>
      <c r="T25" s="153"/>
      <c r="U25" s="153"/>
      <c r="V25" s="153"/>
      <c r="W25" s="153"/>
      <c r="X25" s="153"/>
      <c r="Y25" s="153"/>
      <c r="Z25" s="153"/>
    </row>
    <row r="26" spans="1:26" ht="24.95" customHeight="1" x14ac:dyDescent="0.25">
      <c r="A26" s="171"/>
      <c r="B26" s="168" t="s">
        <v>103</v>
      </c>
      <c r="C26" s="172" t="s">
        <v>104</v>
      </c>
      <c r="D26" s="168" t="s">
        <v>105</v>
      </c>
      <c r="E26" s="168" t="s">
        <v>97</v>
      </c>
      <c r="F26" s="169">
        <v>360</v>
      </c>
      <c r="G26" s="170"/>
      <c r="H26" s="170"/>
      <c r="I26" s="170">
        <f t="shared" ref="I26:I32" si="6">ROUND(F26*(G26+H26),2)</f>
        <v>0</v>
      </c>
      <c r="J26" s="168">
        <f t="shared" ref="J26:J32" si="7">ROUND(F26*(N26),2)</f>
        <v>2480.4</v>
      </c>
      <c r="K26" s="1">
        <f t="shared" ref="K26:K32" si="8">ROUND(F26*(O26),2)</f>
        <v>0</v>
      </c>
      <c r="L26" s="1">
        <f t="shared" ref="L26:L32" si="9">ROUND(F26*(G26+H26),2)</f>
        <v>0</v>
      </c>
      <c r="M26" s="1"/>
      <c r="N26" s="1">
        <v>6.89</v>
      </c>
      <c r="O26" s="1"/>
      <c r="P26" s="167">
        <f t="shared" ref="P26:P32" si="10">ROUND(F26*(R26),3)</f>
        <v>149.50800000000001</v>
      </c>
      <c r="Q26" s="173"/>
      <c r="R26" s="173">
        <v>0.4153</v>
      </c>
      <c r="S26" s="167">
        <f t="shared" ref="S26:S32" si="11">ROUND(F26*(X26),3)</f>
        <v>0</v>
      </c>
      <c r="X26">
        <v>0</v>
      </c>
      <c r="Z26">
        <v>0</v>
      </c>
    </row>
    <row r="27" spans="1:26" ht="24.95" customHeight="1" x14ac:dyDescent="0.25">
      <c r="A27" s="171"/>
      <c r="B27" s="168" t="s">
        <v>103</v>
      </c>
      <c r="C27" s="172" t="s">
        <v>106</v>
      </c>
      <c r="D27" s="168" t="s">
        <v>107</v>
      </c>
      <c r="E27" s="168" t="s">
        <v>97</v>
      </c>
      <c r="F27" s="169">
        <v>420</v>
      </c>
      <c r="G27" s="170"/>
      <c r="H27" s="170"/>
      <c r="I27" s="170">
        <f t="shared" si="6"/>
        <v>0</v>
      </c>
      <c r="J27" s="168">
        <f t="shared" si="7"/>
        <v>1104.5999999999999</v>
      </c>
      <c r="K27" s="1">
        <f t="shared" si="8"/>
        <v>0</v>
      </c>
      <c r="L27" s="1">
        <f t="shared" si="9"/>
        <v>0</v>
      </c>
      <c r="M27" s="1"/>
      <c r="N27" s="1">
        <v>2.63</v>
      </c>
      <c r="O27" s="1"/>
      <c r="P27" s="167">
        <f t="shared" si="10"/>
        <v>58.866999999999997</v>
      </c>
      <c r="Q27" s="173"/>
      <c r="R27" s="173">
        <v>0.14016000000000001</v>
      </c>
      <c r="S27" s="167">
        <f t="shared" si="11"/>
        <v>0</v>
      </c>
      <c r="X27">
        <v>0</v>
      </c>
      <c r="Z27">
        <v>0</v>
      </c>
    </row>
    <row r="28" spans="1:26" ht="24.95" customHeight="1" x14ac:dyDescent="0.25">
      <c r="A28" s="171"/>
      <c r="B28" s="168" t="s">
        <v>103</v>
      </c>
      <c r="C28" s="172" t="s">
        <v>108</v>
      </c>
      <c r="D28" s="168" t="s">
        <v>109</v>
      </c>
      <c r="E28" s="168" t="s">
        <v>97</v>
      </c>
      <c r="F28" s="169">
        <v>2520</v>
      </c>
      <c r="G28" s="170"/>
      <c r="H28" s="170"/>
      <c r="I28" s="170">
        <f t="shared" si="6"/>
        <v>0</v>
      </c>
      <c r="J28" s="168">
        <f t="shared" si="7"/>
        <v>982.8</v>
      </c>
      <c r="K28" s="1">
        <f t="shared" si="8"/>
        <v>0</v>
      </c>
      <c r="L28" s="1">
        <f t="shared" si="9"/>
        <v>0</v>
      </c>
      <c r="M28" s="1"/>
      <c r="N28" s="1">
        <v>0.39</v>
      </c>
      <c r="O28" s="1"/>
      <c r="P28" s="167">
        <f t="shared" si="10"/>
        <v>14.137</v>
      </c>
      <c r="Q28" s="173"/>
      <c r="R28" s="173">
        <v>5.6100000000000004E-3</v>
      </c>
      <c r="S28" s="167">
        <f t="shared" si="11"/>
        <v>0</v>
      </c>
      <c r="X28">
        <v>0</v>
      </c>
      <c r="Z28">
        <v>0</v>
      </c>
    </row>
    <row r="29" spans="1:26" ht="24.95" customHeight="1" x14ac:dyDescent="0.25">
      <c r="A29" s="171"/>
      <c r="B29" s="168" t="s">
        <v>110</v>
      </c>
      <c r="C29" s="172" t="s">
        <v>111</v>
      </c>
      <c r="D29" s="168" t="s">
        <v>112</v>
      </c>
      <c r="E29" s="168" t="s">
        <v>82</v>
      </c>
      <c r="F29" s="169">
        <v>1.0799999999999998</v>
      </c>
      <c r="G29" s="170"/>
      <c r="H29" s="170"/>
      <c r="I29" s="170">
        <f t="shared" si="6"/>
        <v>0</v>
      </c>
      <c r="J29" s="168">
        <f t="shared" si="7"/>
        <v>18.09</v>
      </c>
      <c r="K29" s="1">
        <f t="shared" si="8"/>
        <v>0</v>
      </c>
      <c r="L29" s="1">
        <f t="shared" si="9"/>
        <v>0</v>
      </c>
      <c r="M29" s="1"/>
      <c r="N29" s="1">
        <v>16.75</v>
      </c>
      <c r="O29" s="1"/>
      <c r="P29" s="167">
        <f t="shared" si="10"/>
        <v>1.8220000000000001</v>
      </c>
      <c r="Q29" s="173"/>
      <c r="R29" s="173">
        <v>1.6867000000000001</v>
      </c>
      <c r="S29" s="167">
        <f t="shared" si="11"/>
        <v>0</v>
      </c>
      <c r="X29">
        <v>0</v>
      </c>
      <c r="Z29">
        <v>0</v>
      </c>
    </row>
    <row r="30" spans="1:26" ht="24.95" customHeight="1" x14ac:dyDescent="0.25">
      <c r="A30" s="171"/>
      <c r="B30" s="168" t="s">
        <v>110</v>
      </c>
      <c r="C30" s="172" t="s">
        <v>113</v>
      </c>
      <c r="D30" s="168" t="s">
        <v>114</v>
      </c>
      <c r="E30" s="168" t="s">
        <v>115</v>
      </c>
      <c r="F30" s="169">
        <v>1.8360000000000001</v>
      </c>
      <c r="G30" s="170"/>
      <c r="H30" s="170"/>
      <c r="I30" s="170">
        <f t="shared" si="6"/>
        <v>0</v>
      </c>
      <c r="J30" s="168">
        <f t="shared" si="7"/>
        <v>24.33</v>
      </c>
      <c r="K30" s="1">
        <f t="shared" si="8"/>
        <v>0</v>
      </c>
      <c r="L30" s="1">
        <f t="shared" si="9"/>
        <v>0</v>
      </c>
      <c r="M30" s="1"/>
      <c r="N30" s="1">
        <v>13.25</v>
      </c>
      <c r="O30" s="1"/>
      <c r="P30" s="167">
        <f t="shared" si="10"/>
        <v>1.8540000000000001</v>
      </c>
      <c r="Q30" s="173"/>
      <c r="R30" s="173">
        <v>1.01</v>
      </c>
      <c r="S30" s="167">
        <f t="shared" si="11"/>
        <v>0</v>
      </c>
      <c r="X30">
        <v>0</v>
      </c>
      <c r="Z30">
        <v>0</v>
      </c>
    </row>
    <row r="31" spans="1:26" ht="24.95" customHeight="1" x14ac:dyDescent="0.25">
      <c r="A31" s="171"/>
      <c r="B31" s="168" t="s">
        <v>110</v>
      </c>
      <c r="C31" s="172" t="s">
        <v>116</v>
      </c>
      <c r="D31" s="168" t="s">
        <v>117</v>
      </c>
      <c r="E31" s="168" t="s">
        <v>115</v>
      </c>
      <c r="F31" s="169">
        <v>85</v>
      </c>
      <c r="G31" s="170"/>
      <c r="H31" s="170"/>
      <c r="I31" s="170">
        <f t="shared" si="6"/>
        <v>0</v>
      </c>
      <c r="J31" s="168">
        <f t="shared" si="7"/>
        <v>13315.25</v>
      </c>
      <c r="K31" s="1">
        <f t="shared" si="8"/>
        <v>0</v>
      </c>
      <c r="L31" s="1">
        <f t="shared" si="9"/>
        <v>0</v>
      </c>
      <c r="M31" s="1"/>
      <c r="N31" s="1">
        <v>156.65</v>
      </c>
      <c r="O31" s="1"/>
      <c r="P31" s="167">
        <f t="shared" si="10"/>
        <v>86.233000000000004</v>
      </c>
      <c r="Q31" s="173"/>
      <c r="R31" s="173">
        <v>1.0145</v>
      </c>
      <c r="S31" s="167">
        <f t="shared" si="11"/>
        <v>0</v>
      </c>
      <c r="X31">
        <v>0</v>
      </c>
      <c r="Z31">
        <v>0</v>
      </c>
    </row>
    <row r="32" spans="1:26" ht="24.95" customHeight="1" x14ac:dyDescent="0.25">
      <c r="A32" s="171"/>
      <c r="B32" s="168" t="s">
        <v>118</v>
      </c>
      <c r="C32" s="172" t="s">
        <v>119</v>
      </c>
      <c r="D32" s="168" t="s">
        <v>120</v>
      </c>
      <c r="E32" s="168" t="s">
        <v>97</v>
      </c>
      <c r="F32" s="169">
        <v>2520</v>
      </c>
      <c r="G32" s="170"/>
      <c r="H32" s="170"/>
      <c r="I32" s="170">
        <f t="shared" si="6"/>
        <v>0</v>
      </c>
      <c r="J32" s="168">
        <f t="shared" si="7"/>
        <v>29232</v>
      </c>
      <c r="K32" s="1">
        <f t="shared" si="8"/>
        <v>0</v>
      </c>
      <c r="L32" s="1">
        <f t="shared" si="9"/>
        <v>0</v>
      </c>
      <c r="M32" s="1"/>
      <c r="N32" s="1">
        <v>11.6</v>
      </c>
      <c r="O32" s="1"/>
      <c r="P32" s="167">
        <f t="shared" si="10"/>
        <v>0</v>
      </c>
      <c r="Q32" s="173"/>
      <c r="R32" s="173">
        <v>0</v>
      </c>
      <c r="S32" s="167">
        <f t="shared" si="11"/>
        <v>0</v>
      </c>
      <c r="X32">
        <v>0</v>
      </c>
      <c r="Z32">
        <v>0</v>
      </c>
    </row>
    <row r="33" spans="1:26" x14ac:dyDescent="0.25">
      <c r="A33" s="156"/>
      <c r="B33" s="156"/>
      <c r="C33" s="156"/>
      <c r="D33" s="156" t="s">
        <v>66</v>
      </c>
      <c r="E33" s="156"/>
      <c r="F33" s="167"/>
      <c r="G33" s="159"/>
      <c r="H33" s="159"/>
      <c r="I33" s="159">
        <f>ROUND((SUM(I25:I32))/1,2)</f>
        <v>0</v>
      </c>
      <c r="J33" s="156"/>
      <c r="K33" s="156"/>
      <c r="L33" s="156">
        <f>ROUND((SUM(L25:L32))/1,2)</f>
        <v>0</v>
      </c>
      <c r="M33" s="156">
        <f>ROUND((SUM(M25:M32))/1,2)</f>
        <v>0</v>
      </c>
      <c r="N33" s="156"/>
      <c r="O33" s="156"/>
      <c r="P33" s="174">
        <f>ROUND((SUM(P25:P32))/1,2)</f>
        <v>312.42</v>
      </c>
      <c r="Q33" s="153"/>
      <c r="R33" s="153"/>
      <c r="S33" s="174">
        <f>ROUND((SUM(S25:S32))/1,2)</f>
        <v>0</v>
      </c>
      <c r="T33" s="153"/>
      <c r="U33" s="153"/>
      <c r="V33" s="153"/>
      <c r="W33" s="153"/>
      <c r="X33" s="153"/>
      <c r="Y33" s="153"/>
      <c r="Z33" s="153"/>
    </row>
    <row r="34" spans="1:26" x14ac:dyDescent="0.25">
      <c r="A34" s="1"/>
      <c r="B34" s="1"/>
      <c r="C34" s="1"/>
      <c r="D34" s="1"/>
      <c r="E34" s="1"/>
      <c r="F34" s="163"/>
      <c r="G34" s="149"/>
      <c r="H34" s="149"/>
      <c r="I34" s="149"/>
      <c r="J34" s="1"/>
      <c r="K34" s="1"/>
      <c r="L34" s="1"/>
      <c r="M34" s="1"/>
      <c r="N34" s="1"/>
      <c r="O34" s="1"/>
      <c r="P34" s="1"/>
      <c r="S34" s="1"/>
    </row>
    <row r="35" spans="1:26" x14ac:dyDescent="0.25">
      <c r="A35" s="156"/>
      <c r="B35" s="156"/>
      <c r="C35" s="156"/>
      <c r="D35" s="156" t="s">
        <v>67</v>
      </c>
      <c r="E35" s="156"/>
      <c r="F35" s="167"/>
      <c r="G35" s="157"/>
      <c r="H35" s="157"/>
      <c r="I35" s="157"/>
      <c r="J35" s="156"/>
      <c r="K35" s="156"/>
      <c r="L35" s="156"/>
      <c r="M35" s="156"/>
      <c r="N35" s="156"/>
      <c r="O35" s="156"/>
      <c r="P35" s="156"/>
      <c r="Q35" s="153"/>
      <c r="R35" s="153"/>
      <c r="S35" s="156"/>
      <c r="T35" s="153"/>
      <c r="U35" s="153"/>
      <c r="V35" s="153"/>
      <c r="W35" s="153"/>
      <c r="X35" s="153"/>
      <c r="Y35" s="153"/>
      <c r="Z35" s="153"/>
    </row>
    <row r="36" spans="1:26" ht="24.95" customHeight="1" x14ac:dyDescent="0.25">
      <c r="A36" s="171"/>
      <c r="B36" s="168" t="s">
        <v>121</v>
      </c>
      <c r="C36" s="172" t="s">
        <v>122</v>
      </c>
      <c r="D36" s="168" t="s">
        <v>123</v>
      </c>
      <c r="E36" s="168" t="s">
        <v>115</v>
      </c>
      <c r="F36" s="169">
        <v>97.668000000000006</v>
      </c>
      <c r="G36" s="170"/>
      <c r="H36" s="170"/>
      <c r="I36" s="170">
        <f t="shared" ref="I36:I46" si="12">ROUND(F36*(G36+H36),2)</f>
        <v>0</v>
      </c>
      <c r="J36" s="168">
        <f t="shared" ref="J36:J46" si="13">ROUND(F36*(N36),2)</f>
        <v>1240.3800000000001</v>
      </c>
      <c r="K36" s="1">
        <f t="shared" ref="K36:K46" si="14">ROUND(F36*(O36),2)</f>
        <v>0</v>
      </c>
      <c r="L36" s="1">
        <f t="shared" ref="L36:L45" si="15">ROUND(F36*(G36+H36),2)</f>
        <v>0</v>
      </c>
      <c r="M36" s="1"/>
      <c r="N36" s="1">
        <v>12.7</v>
      </c>
      <c r="O36" s="1"/>
      <c r="P36" s="167">
        <f t="shared" ref="P36:P46" si="16">ROUND(F36*(R36),3)</f>
        <v>0</v>
      </c>
      <c r="Q36" s="173"/>
      <c r="R36" s="173">
        <v>0</v>
      </c>
      <c r="S36" s="167">
        <f t="shared" ref="S36:S46" si="17">ROUND(F36*(X36),3)</f>
        <v>0</v>
      </c>
      <c r="X36">
        <v>0</v>
      </c>
      <c r="Z36">
        <v>0</v>
      </c>
    </row>
    <row r="37" spans="1:26" ht="24.95" customHeight="1" x14ac:dyDescent="0.25">
      <c r="A37" s="171"/>
      <c r="B37" s="168" t="s">
        <v>121</v>
      </c>
      <c r="C37" s="172" t="s">
        <v>124</v>
      </c>
      <c r="D37" s="168" t="s">
        <v>125</v>
      </c>
      <c r="E37" s="168" t="s">
        <v>115</v>
      </c>
      <c r="F37" s="169">
        <v>1367.3520000000001</v>
      </c>
      <c r="G37" s="170"/>
      <c r="H37" s="170"/>
      <c r="I37" s="170">
        <f t="shared" si="12"/>
        <v>0</v>
      </c>
      <c r="J37" s="168">
        <f t="shared" si="13"/>
        <v>615.30999999999995</v>
      </c>
      <c r="K37" s="1">
        <f t="shared" si="14"/>
        <v>0</v>
      </c>
      <c r="L37" s="1">
        <f t="shared" si="15"/>
        <v>0</v>
      </c>
      <c r="M37" s="1"/>
      <c r="N37" s="1">
        <v>0.45</v>
      </c>
      <c r="O37" s="1"/>
      <c r="P37" s="167">
        <f t="shared" si="16"/>
        <v>0</v>
      </c>
      <c r="Q37" s="173"/>
      <c r="R37" s="173">
        <v>0</v>
      </c>
      <c r="S37" s="167">
        <f t="shared" si="17"/>
        <v>0</v>
      </c>
      <c r="X37">
        <v>0</v>
      </c>
      <c r="Z37">
        <v>0</v>
      </c>
    </row>
    <row r="38" spans="1:26" ht="24.95" customHeight="1" x14ac:dyDescent="0.25">
      <c r="A38" s="171"/>
      <c r="B38" s="168" t="s">
        <v>121</v>
      </c>
      <c r="C38" s="172" t="s">
        <v>126</v>
      </c>
      <c r="D38" s="168" t="s">
        <v>127</v>
      </c>
      <c r="E38" s="168" t="s">
        <v>115</v>
      </c>
      <c r="F38" s="169">
        <v>97.667999999999992</v>
      </c>
      <c r="G38" s="170"/>
      <c r="H38" s="170"/>
      <c r="I38" s="170">
        <f t="shared" si="12"/>
        <v>0</v>
      </c>
      <c r="J38" s="168">
        <f t="shared" si="13"/>
        <v>793.06</v>
      </c>
      <c r="K38" s="1">
        <f t="shared" si="14"/>
        <v>0</v>
      </c>
      <c r="L38" s="1">
        <f t="shared" si="15"/>
        <v>0</v>
      </c>
      <c r="M38" s="1"/>
      <c r="N38" s="1">
        <v>8.1199999999999992</v>
      </c>
      <c r="O38" s="1"/>
      <c r="P38" s="167">
        <f t="shared" si="16"/>
        <v>0</v>
      </c>
      <c r="Q38" s="173"/>
      <c r="R38" s="173">
        <v>0</v>
      </c>
      <c r="S38" s="167">
        <f t="shared" si="17"/>
        <v>0</v>
      </c>
      <c r="X38">
        <v>0</v>
      </c>
      <c r="Z38">
        <v>0</v>
      </c>
    </row>
    <row r="39" spans="1:26" ht="24.95" customHeight="1" x14ac:dyDescent="0.25">
      <c r="A39" s="171"/>
      <c r="B39" s="168" t="s">
        <v>121</v>
      </c>
      <c r="C39" s="172" t="s">
        <v>128</v>
      </c>
      <c r="D39" s="168" t="s">
        <v>129</v>
      </c>
      <c r="E39" s="168" t="s">
        <v>115</v>
      </c>
      <c r="F39" s="169">
        <v>97.668000000000006</v>
      </c>
      <c r="G39" s="170"/>
      <c r="H39" s="170"/>
      <c r="I39" s="170">
        <f t="shared" si="12"/>
        <v>0</v>
      </c>
      <c r="J39" s="168">
        <f t="shared" si="13"/>
        <v>2051.0300000000002</v>
      </c>
      <c r="K39" s="1">
        <f t="shared" si="14"/>
        <v>0</v>
      </c>
      <c r="L39" s="1">
        <f t="shared" si="15"/>
        <v>0</v>
      </c>
      <c r="M39" s="1"/>
      <c r="N39" s="1">
        <v>21</v>
      </c>
      <c r="O39" s="1"/>
      <c r="P39" s="167">
        <f t="shared" si="16"/>
        <v>0</v>
      </c>
      <c r="Q39" s="173"/>
      <c r="R39" s="173">
        <v>0</v>
      </c>
      <c r="S39" s="167">
        <f t="shared" si="17"/>
        <v>0</v>
      </c>
      <c r="X39">
        <v>0</v>
      </c>
      <c r="Z39">
        <v>0</v>
      </c>
    </row>
    <row r="40" spans="1:26" ht="24.95" customHeight="1" x14ac:dyDescent="0.25">
      <c r="A40" s="171"/>
      <c r="B40" s="168" t="s">
        <v>103</v>
      </c>
      <c r="C40" s="172" t="s">
        <v>130</v>
      </c>
      <c r="D40" s="168" t="s">
        <v>131</v>
      </c>
      <c r="E40" s="168" t="s">
        <v>132</v>
      </c>
      <c r="F40" s="169">
        <v>2</v>
      </c>
      <c r="G40" s="170"/>
      <c r="H40" s="170"/>
      <c r="I40" s="170">
        <f t="shared" si="12"/>
        <v>0</v>
      </c>
      <c r="J40" s="168">
        <f t="shared" si="13"/>
        <v>587.38</v>
      </c>
      <c r="K40" s="1">
        <f t="shared" si="14"/>
        <v>0</v>
      </c>
      <c r="L40" s="1">
        <f t="shared" si="15"/>
        <v>0</v>
      </c>
      <c r="M40" s="1"/>
      <c r="N40" s="1">
        <v>293.69</v>
      </c>
      <c r="O40" s="1"/>
      <c r="P40" s="167">
        <f t="shared" si="16"/>
        <v>12.782999999999999</v>
      </c>
      <c r="Q40" s="173"/>
      <c r="R40" s="173">
        <v>6.3913267645119998</v>
      </c>
      <c r="S40" s="167">
        <f t="shared" si="17"/>
        <v>0</v>
      </c>
      <c r="X40">
        <v>0</v>
      </c>
      <c r="Z40">
        <v>0</v>
      </c>
    </row>
    <row r="41" spans="1:26" ht="24.95" customHeight="1" x14ac:dyDescent="0.25">
      <c r="A41" s="171"/>
      <c r="B41" s="168" t="s">
        <v>103</v>
      </c>
      <c r="C41" s="172" t="s">
        <v>133</v>
      </c>
      <c r="D41" s="168" t="s">
        <v>134</v>
      </c>
      <c r="E41" s="168" t="s">
        <v>82</v>
      </c>
      <c r="F41" s="169">
        <v>5.2</v>
      </c>
      <c r="G41" s="170"/>
      <c r="H41" s="170"/>
      <c r="I41" s="170">
        <f t="shared" si="12"/>
        <v>0</v>
      </c>
      <c r="J41" s="168">
        <f t="shared" si="13"/>
        <v>748.02</v>
      </c>
      <c r="K41" s="1">
        <f t="shared" si="14"/>
        <v>0</v>
      </c>
      <c r="L41" s="1">
        <f t="shared" si="15"/>
        <v>0</v>
      </c>
      <c r="M41" s="1"/>
      <c r="N41" s="1">
        <v>143.85</v>
      </c>
      <c r="O41" s="1"/>
      <c r="P41" s="167">
        <f t="shared" si="16"/>
        <v>11.792</v>
      </c>
      <c r="Q41" s="173"/>
      <c r="R41" s="173">
        <v>2.2677499999999999</v>
      </c>
      <c r="S41" s="167">
        <f t="shared" si="17"/>
        <v>0</v>
      </c>
      <c r="X41">
        <v>0</v>
      </c>
      <c r="Z41">
        <v>0</v>
      </c>
    </row>
    <row r="42" spans="1:26" ht="24.95" customHeight="1" x14ac:dyDescent="0.25">
      <c r="A42" s="171"/>
      <c r="B42" s="168" t="s">
        <v>103</v>
      </c>
      <c r="C42" s="172" t="s">
        <v>135</v>
      </c>
      <c r="D42" s="168" t="s">
        <v>136</v>
      </c>
      <c r="E42" s="168" t="s">
        <v>137</v>
      </c>
      <c r="F42" s="169">
        <v>6</v>
      </c>
      <c r="G42" s="170"/>
      <c r="H42" s="170"/>
      <c r="I42" s="170">
        <f t="shared" si="12"/>
        <v>0</v>
      </c>
      <c r="J42" s="168">
        <f t="shared" si="13"/>
        <v>32.46</v>
      </c>
      <c r="K42" s="1">
        <f t="shared" si="14"/>
        <v>0</v>
      </c>
      <c r="L42" s="1">
        <f t="shared" si="15"/>
        <v>0</v>
      </c>
      <c r="M42" s="1"/>
      <c r="N42" s="1">
        <v>5.41</v>
      </c>
      <c r="O42" s="1"/>
      <c r="P42" s="167">
        <f t="shared" si="16"/>
        <v>0</v>
      </c>
      <c r="Q42" s="173"/>
      <c r="R42" s="173">
        <v>0</v>
      </c>
      <c r="S42" s="167">
        <f t="shared" si="17"/>
        <v>0</v>
      </c>
      <c r="X42">
        <v>0</v>
      </c>
      <c r="Z42">
        <v>0</v>
      </c>
    </row>
    <row r="43" spans="1:26" ht="24.95" customHeight="1" x14ac:dyDescent="0.25">
      <c r="A43" s="171"/>
      <c r="B43" s="168" t="s">
        <v>94</v>
      </c>
      <c r="C43" s="172" t="s">
        <v>138</v>
      </c>
      <c r="D43" s="168" t="s">
        <v>139</v>
      </c>
      <c r="E43" s="168" t="s">
        <v>137</v>
      </c>
      <c r="F43" s="169">
        <v>380</v>
      </c>
      <c r="G43" s="170"/>
      <c r="H43" s="170"/>
      <c r="I43" s="170">
        <f t="shared" si="12"/>
        <v>0</v>
      </c>
      <c r="J43" s="168">
        <f t="shared" si="13"/>
        <v>4943.8</v>
      </c>
      <c r="K43" s="1">
        <f t="shared" si="14"/>
        <v>0</v>
      </c>
      <c r="L43" s="1">
        <f t="shared" si="15"/>
        <v>0</v>
      </c>
      <c r="M43" s="1"/>
      <c r="N43" s="1">
        <v>13.01</v>
      </c>
      <c r="O43" s="1"/>
      <c r="P43" s="167">
        <f t="shared" si="16"/>
        <v>2.5999999999999999E-2</v>
      </c>
      <c r="Q43" s="173"/>
      <c r="R43" s="173">
        <v>6.7199999999999994E-5</v>
      </c>
      <c r="S43" s="167">
        <f t="shared" si="17"/>
        <v>0</v>
      </c>
      <c r="X43">
        <v>0</v>
      </c>
      <c r="Z43">
        <v>0</v>
      </c>
    </row>
    <row r="44" spans="1:26" ht="24.95" customHeight="1" x14ac:dyDescent="0.25">
      <c r="A44" s="171"/>
      <c r="B44" s="168" t="s">
        <v>94</v>
      </c>
      <c r="C44" s="172" t="s">
        <v>140</v>
      </c>
      <c r="D44" s="168" t="s">
        <v>141</v>
      </c>
      <c r="E44" s="168" t="s">
        <v>137</v>
      </c>
      <c r="F44" s="169">
        <v>6</v>
      </c>
      <c r="G44" s="170"/>
      <c r="H44" s="170"/>
      <c r="I44" s="170">
        <f t="shared" si="12"/>
        <v>0</v>
      </c>
      <c r="J44" s="168">
        <f t="shared" si="13"/>
        <v>294.95999999999998</v>
      </c>
      <c r="K44" s="1">
        <f t="shared" si="14"/>
        <v>0</v>
      </c>
      <c r="L44" s="1">
        <f t="shared" si="15"/>
        <v>0</v>
      </c>
      <c r="M44" s="1"/>
      <c r="N44" s="1">
        <v>49.16</v>
      </c>
      <c r="O44" s="1"/>
      <c r="P44" s="167">
        <f t="shared" si="16"/>
        <v>0</v>
      </c>
      <c r="Q44" s="173"/>
      <c r="R44" s="173">
        <v>0</v>
      </c>
      <c r="S44" s="167">
        <f t="shared" si="17"/>
        <v>5.88</v>
      </c>
      <c r="X44">
        <v>0.98</v>
      </c>
      <c r="Z44">
        <v>0</v>
      </c>
    </row>
    <row r="45" spans="1:26" ht="24.95" customHeight="1" x14ac:dyDescent="0.25">
      <c r="A45" s="171"/>
      <c r="B45" s="168" t="s">
        <v>110</v>
      </c>
      <c r="C45" s="172" t="s">
        <v>142</v>
      </c>
      <c r="D45" s="168" t="s">
        <v>143</v>
      </c>
      <c r="E45" s="168" t="s">
        <v>97</v>
      </c>
      <c r="F45" s="169">
        <v>2520</v>
      </c>
      <c r="G45" s="170"/>
      <c r="H45" s="170"/>
      <c r="I45" s="170">
        <f t="shared" si="12"/>
        <v>0</v>
      </c>
      <c r="J45" s="168">
        <f t="shared" si="13"/>
        <v>75.599999999999994</v>
      </c>
      <c r="K45" s="1">
        <f t="shared" si="14"/>
        <v>0</v>
      </c>
      <c r="L45" s="1">
        <f t="shared" si="15"/>
        <v>0</v>
      </c>
      <c r="M45" s="1"/>
      <c r="N45" s="1">
        <v>0.03</v>
      </c>
      <c r="O45" s="1"/>
      <c r="P45" s="167">
        <f t="shared" si="16"/>
        <v>0</v>
      </c>
      <c r="Q45" s="173"/>
      <c r="R45" s="173">
        <v>0</v>
      </c>
      <c r="S45" s="167">
        <f t="shared" si="17"/>
        <v>0</v>
      </c>
      <c r="X45">
        <v>0</v>
      </c>
      <c r="Z45">
        <v>0</v>
      </c>
    </row>
    <row r="46" spans="1:26" ht="24.95" customHeight="1" x14ac:dyDescent="0.25">
      <c r="A46" s="171"/>
      <c r="B46" s="168" t="s">
        <v>144</v>
      </c>
      <c r="C46" s="172" t="s">
        <v>145</v>
      </c>
      <c r="D46" s="168" t="s">
        <v>146</v>
      </c>
      <c r="E46" s="168" t="s">
        <v>132</v>
      </c>
      <c r="F46" s="169">
        <v>1</v>
      </c>
      <c r="G46" s="170"/>
      <c r="H46" s="170"/>
      <c r="I46" s="170">
        <f t="shared" si="12"/>
        <v>0</v>
      </c>
      <c r="J46" s="168">
        <f t="shared" si="13"/>
        <v>257.68</v>
      </c>
      <c r="K46" s="1">
        <f t="shared" si="14"/>
        <v>0</v>
      </c>
      <c r="L46" s="1"/>
      <c r="M46" s="1">
        <f>ROUND(F46*(G46+H46),2)</f>
        <v>0</v>
      </c>
      <c r="N46" s="1">
        <v>257.68</v>
      </c>
      <c r="O46" s="1"/>
      <c r="P46" s="167">
        <f t="shared" si="16"/>
        <v>8.5999999999999993E-2</v>
      </c>
      <c r="Q46" s="173"/>
      <c r="R46" s="173">
        <v>8.5639999999999994E-2</v>
      </c>
      <c r="S46" s="167">
        <f t="shared" si="17"/>
        <v>0</v>
      </c>
      <c r="X46">
        <v>0</v>
      </c>
      <c r="Z46">
        <v>0</v>
      </c>
    </row>
    <row r="47" spans="1:26" x14ac:dyDescent="0.25">
      <c r="A47" s="156"/>
      <c r="B47" s="156"/>
      <c r="C47" s="156"/>
      <c r="D47" s="156" t="s">
        <v>67</v>
      </c>
      <c r="E47" s="156"/>
      <c r="F47" s="167"/>
      <c r="G47" s="159"/>
      <c r="H47" s="159"/>
      <c r="I47" s="159">
        <f>ROUND((SUM(I35:I46))/1,2)</f>
        <v>0</v>
      </c>
      <c r="J47" s="156"/>
      <c r="K47" s="156"/>
      <c r="L47" s="156">
        <f>ROUND((SUM(L35:L46))/1,2)</f>
        <v>0</v>
      </c>
      <c r="M47" s="156">
        <f>ROUND((SUM(M35:M46))/1,2)</f>
        <v>0</v>
      </c>
      <c r="N47" s="156"/>
      <c r="O47" s="156"/>
      <c r="P47" s="174">
        <f>ROUND((SUM(P35:P46))/1,2)</f>
        <v>24.69</v>
      </c>
      <c r="Q47" s="153"/>
      <c r="R47" s="153"/>
      <c r="S47" s="174">
        <f>ROUND((SUM(S35:S46))/1,2)</f>
        <v>5.88</v>
      </c>
      <c r="T47" s="153"/>
      <c r="U47" s="153"/>
      <c r="V47" s="153"/>
      <c r="W47" s="153"/>
      <c r="X47" s="153"/>
      <c r="Y47" s="153"/>
      <c r="Z47" s="153"/>
    </row>
    <row r="48" spans="1:26" x14ac:dyDescent="0.25">
      <c r="A48" s="1"/>
      <c r="B48" s="1"/>
      <c r="C48" s="1"/>
      <c r="D48" s="1"/>
      <c r="E48" s="1"/>
      <c r="F48" s="163"/>
      <c r="G48" s="149"/>
      <c r="H48" s="149"/>
      <c r="I48" s="149"/>
      <c r="J48" s="1"/>
      <c r="K48" s="1"/>
      <c r="L48" s="1"/>
      <c r="M48" s="1"/>
      <c r="N48" s="1"/>
      <c r="O48" s="1"/>
      <c r="P48" s="1"/>
      <c r="S48" s="1"/>
    </row>
    <row r="49" spans="1:26" x14ac:dyDescent="0.25">
      <c r="A49" s="156"/>
      <c r="B49" s="156"/>
      <c r="C49" s="156"/>
      <c r="D49" s="156" t="s">
        <v>68</v>
      </c>
      <c r="E49" s="156"/>
      <c r="F49" s="167"/>
      <c r="G49" s="157"/>
      <c r="H49" s="157"/>
      <c r="I49" s="157"/>
      <c r="J49" s="156"/>
      <c r="K49" s="156"/>
      <c r="L49" s="156"/>
      <c r="M49" s="156"/>
      <c r="N49" s="156"/>
      <c r="O49" s="156"/>
      <c r="P49" s="156"/>
      <c r="Q49" s="153"/>
      <c r="R49" s="153"/>
      <c r="S49" s="156"/>
      <c r="T49" s="153"/>
      <c r="U49" s="153"/>
      <c r="V49" s="153"/>
      <c r="W49" s="153"/>
      <c r="X49" s="153"/>
      <c r="Y49" s="153"/>
      <c r="Z49" s="153"/>
    </row>
    <row r="50" spans="1:26" ht="24.95" customHeight="1" x14ac:dyDescent="0.25">
      <c r="A50" s="171"/>
      <c r="B50" s="168" t="s">
        <v>103</v>
      </c>
      <c r="C50" s="172" t="s">
        <v>147</v>
      </c>
      <c r="D50" s="168" t="s">
        <v>148</v>
      </c>
      <c r="E50" s="168" t="s">
        <v>115</v>
      </c>
      <c r="F50" s="169">
        <v>341.53586552902402</v>
      </c>
      <c r="G50" s="170"/>
      <c r="H50" s="170"/>
      <c r="I50" s="170">
        <f>ROUND(F50*(G50+H50),2)</f>
        <v>0</v>
      </c>
      <c r="J50" s="168">
        <f>ROUND(F50*(N50),2)</f>
        <v>768.46</v>
      </c>
      <c r="K50" s="1">
        <f>ROUND(F50*(O50),2)</f>
        <v>0</v>
      </c>
      <c r="L50" s="1">
        <f>ROUND(F50*(G50+H50),2)</f>
        <v>0</v>
      </c>
      <c r="M50" s="1"/>
      <c r="N50" s="1">
        <v>2.25</v>
      </c>
      <c r="O50" s="1"/>
      <c r="P50" s="167">
        <f>ROUND(F50*(R50),3)</f>
        <v>0</v>
      </c>
      <c r="Q50" s="173"/>
      <c r="R50" s="173">
        <v>0</v>
      </c>
      <c r="S50" s="167">
        <f>ROUND(F50*(X50),3)</f>
        <v>0</v>
      </c>
      <c r="X50">
        <v>0</v>
      </c>
      <c r="Z50">
        <v>0</v>
      </c>
    </row>
    <row r="51" spans="1:26" ht="24.95" customHeight="1" x14ac:dyDescent="0.25">
      <c r="A51" s="171"/>
      <c r="B51" s="168" t="s">
        <v>103</v>
      </c>
      <c r="C51" s="172" t="s">
        <v>149</v>
      </c>
      <c r="D51" s="168" t="s">
        <v>150</v>
      </c>
      <c r="E51" s="168" t="s">
        <v>115</v>
      </c>
      <c r="F51" s="169">
        <v>341.53586552902402</v>
      </c>
      <c r="G51" s="170"/>
      <c r="H51" s="170"/>
      <c r="I51" s="170">
        <f>ROUND(F51*(G51+H51),2)</f>
        <v>0</v>
      </c>
      <c r="J51" s="168">
        <f>ROUND(F51*(N51),2)</f>
        <v>85.38</v>
      </c>
      <c r="K51" s="1">
        <f>ROUND(F51*(O51),2)</f>
        <v>0</v>
      </c>
      <c r="L51" s="1">
        <f>ROUND(F51*(G51+H51),2)</f>
        <v>0</v>
      </c>
      <c r="M51" s="1"/>
      <c r="N51" s="1">
        <v>0.25</v>
      </c>
      <c r="O51" s="1"/>
      <c r="P51" s="167">
        <f>ROUND(F51*(R51),3)</f>
        <v>0</v>
      </c>
      <c r="Q51" s="173"/>
      <c r="R51" s="173">
        <v>0</v>
      </c>
      <c r="S51" s="167">
        <f>ROUND(F51*(X51),3)</f>
        <v>0</v>
      </c>
      <c r="X51">
        <v>0</v>
      </c>
      <c r="Z51">
        <v>0</v>
      </c>
    </row>
    <row r="52" spans="1:26" x14ac:dyDescent="0.25">
      <c r="A52" s="156"/>
      <c r="B52" s="156"/>
      <c r="C52" s="156"/>
      <c r="D52" s="156" t="s">
        <v>68</v>
      </c>
      <c r="E52" s="156"/>
      <c r="F52" s="167"/>
      <c r="G52" s="159"/>
      <c r="H52" s="159"/>
      <c r="I52" s="159">
        <f>ROUND((SUM(I49:I51))/1,2)</f>
        <v>0</v>
      </c>
      <c r="J52" s="156"/>
      <c r="K52" s="156"/>
      <c r="L52" s="156">
        <f>ROUND((SUM(L49:L51))/1,2)</f>
        <v>0</v>
      </c>
      <c r="M52" s="156">
        <f>ROUND((SUM(M49:M51))/1,2)</f>
        <v>0</v>
      </c>
      <c r="N52" s="156"/>
      <c r="O52" s="156"/>
      <c r="P52" s="174">
        <f>ROUND((SUM(P49:P51))/1,2)</f>
        <v>0</v>
      </c>
      <c r="S52" s="167">
        <f>ROUND((SUM(S49:S51))/1,2)</f>
        <v>0</v>
      </c>
    </row>
    <row r="53" spans="1:26" x14ac:dyDescent="0.25">
      <c r="A53" s="1"/>
      <c r="B53" s="1"/>
      <c r="C53" s="1"/>
      <c r="D53" s="1"/>
      <c r="E53" s="1"/>
      <c r="F53" s="163"/>
      <c r="G53" s="149"/>
      <c r="H53" s="149"/>
      <c r="I53" s="149"/>
      <c r="J53" s="1"/>
      <c r="K53" s="1"/>
      <c r="L53" s="1"/>
      <c r="M53" s="1"/>
      <c r="N53" s="1"/>
      <c r="O53" s="1"/>
      <c r="P53" s="1"/>
      <c r="S53" s="1"/>
    </row>
    <row r="54" spans="1:26" x14ac:dyDescent="0.25">
      <c r="A54" s="156"/>
      <c r="B54" s="156"/>
      <c r="C54" s="156"/>
      <c r="D54" s="2" t="s">
        <v>63</v>
      </c>
      <c r="E54" s="156"/>
      <c r="F54" s="167"/>
      <c r="G54" s="159"/>
      <c r="H54" s="159"/>
      <c r="I54" s="159">
        <f>ROUND((SUM(I9:I53))/2,2)</f>
        <v>0</v>
      </c>
      <c r="J54" s="156"/>
      <c r="K54" s="156"/>
      <c r="L54" s="156">
        <f>ROUND((SUM(L9:L53))/2,2)</f>
        <v>0</v>
      </c>
      <c r="M54" s="156">
        <f>ROUND((SUM(M9:M53))/2,2)</f>
        <v>0</v>
      </c>
      <c r="N54" s="156"/>
      <c r="O54" s="156"/>
      <c r="P54" s="174">
        <f>ROUND((SUM(P9:P53))/2,2)</f>
        <v>341.54</v>
      </c>
      <c r="S54" s="174">
        <f>ROUND((SUM(S9:S53))/2,2)</f>
        <v>97.67</v>
      </c>
    </row>
    <row r="55" spans="1:26" x14ac:dyDescent="0.25">
      <c r="A55" s="175"/>
      <c r="B55" s="175" t="s">
        <v>12</v>
      </c>
      <c r="C55" s="175"/>
      <c r="D55" s="175"/>
      <c r="E55" s="175"/>
      <c r="F55" s="176" t="s">
        <v>69</v>
      </c>
      <c r="G55" s="177"/>
      <c r="H55" s="177"/>
      <c r="I55" s="177">
        <f>ROUND((SUM(I9:I54))/3,2)</f>
        <v>0</v>
      </c>
      <c r="J55" s="175"/>
      <c r="K55" s="175">
        <f>ROUND((SUM(K9:K54)),2)</f>
        <v>0</v>
      </c>
      <c r="L55" s="175">
        <f>ROUND((SUM(L9:L54))/3,2)</f>
        <v>0</v>
      </c>
      <c r="M55" s="175">
        <f>ROUND((SUM(M9:M54))/3,2)</f>
        <v>0</v>
      </c>
      <c r="N55" s="175"/>
      <c r="O55" s="175"/>
      <c r="P55" s="190">
        <f>ROUND((SUM(P9:P54))/3,2)</f>
        <v>341.54</v>
      </c>
      <c r="Q55" s="191"/>
      <c r="R55" s="191"/>
      <c r="S55" s="190">
        <f>ROUND((SUM(S9:S54))/3,2)</f>
        <v>97.67</v>
      </c>
      <c r="Z55">
        <f>(SUM(Z9:Z54))</f>
        <v>0</v>
      </c>
    </row>
  </sheetData>
  <printOptions horizontalCentered="1" gridLines="1"/>
  <pageMargins left="0.7" right="6.9444444444444441E-3" top="0.75" bottom="0.75" header="0.3" footer="0.3"/>
  <pageSetup paperSize="9" orientation="landscape" r:id="rId1"/>
  <headerFooter>
    <oddHeader>&amp;C&amp;B&amp; Rozpočet Oprava miestnej komunikácie v obci Čičava / Vlastný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Rekapitulácia</vt:lpstr>
      <vt:lpstr>Krycí list stavby</vt:lpstr>
      <vt:lpstr>Kryci_list 11106</vt:lpstr>
      <vt:lpstr>Rekap 11106</vt:lpstr>
      <vt:lpstr>SO 11106</vt:lpstr>
      <vt:lpstr>'Rekap 11106'!Názvy_tlače</vt:lpstr>
      <vt:lpstr>'SO 11106'!Názvy_tlače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Ján Halgaš</cp:lastModifiedBy>
  <dcterms:created xsi:type="dcterms:W3CDTF">2016-05-19T07:15:58Z</dcterms:created>
  <dcterms:modified xsi:type="dcterms:W3CDTF">2016-05-19T14:43:30Z</dcterms:modified>
</cp:coreProperties>
</file>